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SIDANG SKRIPSI\"/>
    </mc:Choice>
  </mc:AlternateContent>
  <xr:revisionPtr revIDLastSave="0" documentId="8_{13606E0D-79AB-4E65-9C56-EAD30BEA20A4}" xr6:coauthVersionLast="47" xr6:coauthVersionMax="47" xr10:uidLastSave="{00000000-0000-0000-0000-000000000000}"/>
  <bookViews>
    <workbookView xWindow="-108" yWindow="-108" windowWidth="23256" windowHeight="12456" activeTab="5" xr2:uid="{B8F3A5C5-DAC9-40B3-BE19-C91EAF948060}"/>
  </bookViews>
  <sheets>
    <sheet name="WLS" sheetId="3" r:id="rId1"/>
    <sheet name="KI" sheetId="4" r:id="rId2"/>
    <sheet name="KD" sheetId="5" r:id="rId3"/>
    <sheet name="UP" sheetId="6" r:id="rId4"/>
    <sheet name="IS" sheetId="7" r:id="rId5"/>
    <sheet name="TABULASI ALL" sheetId="8" r:id="rId6"/>
  </sheets>
  <definedNames>
    <definedName name="_xlnm._FilterDatabase" localSheetId="4" hidden="1">IS!$A$2:$I$128</definedName>
    <definedName name="_xlnm._FilterDatabase" localSheetId="5" hidden="1">'TABULASI ALL'!$A$1:$H$106</definedName>
    <definedName name="_xlnm._FilterDatabase" localSheetId="0" hidden="1">WLS!$A$1:$N$106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8" l="1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2" i="8"/>
  <c r="F4" i="7" l="1"/>
  <c r="E74" i="3"/>
  <c r="L22" i="7"/>
  <c r="L5" i="7"/>
  <c r="L6" i="7"/>
  <c r="L7" i="7"/>
  <c r="L8" i="7"/>
  <c r="L10" i="7"/>
  <c r="L11" i="7"/>
  <c r="L12" i="7"/>
  <c r="L13" i="7"/>
  <c r="L14" i="7"/>
  <c r="L16" i="7"/>
  <c r="L17" i="7"/>
  <c r="L18" i="7"/>
  <c r="L19" i="7"/>
  <c r="L20" i="7"/>
  <c r="L23" i="7"/>
  <c r="L24" i="7"/>
  <c r="L25" i="7"/>
  <c r="L26" i="7"/>
  <c r="L28" i="7"/>
  <c r="L29" i="7"/>
  <c r="L30" i="7"/>
  <c r="L31" i="7"/>
  <c r="L32" i="7"/>
  <c r="L34" i="7"/>
  <c r="L35" i="7"/>
  <c r="L36" i="7"/>
  <c r="L37" i="7"/>
  <c r="L38" i="7"/>
  <c r="L40" i="7"/>
  <c r="L41" i="7"/>
  <c r="L42" i="7"/>
  <c r="L43" i="7"/>
  <c r="L44" i="7"/>
  <c r="L46" i="7"/>
  <c r="L47" i="7"/>
  <c r="L48" i="7"/>
  <c r="L49" i="7"/>
  <c r="L50" i="7"/>
  <c r="L52" i="7"/>
  <c r="L53" i="7"/>
  <c r="L54" i="7"/>
  <c r="L55" i="7"/>
  <c r="L56" i="7"/>
  <c r="L58" i="7"/>
  <c r="L59" i="7"/>
  <c r="L60" i="7"/>
  <c r="L61" i="7"/>
  <c r="L62" i="7"/>
  <c r="L64" i="7"/>
  <c r="L65" i="7"/>
  <c r="L66" i="7"/>
  <c r="L67" i="7"/>
  <c r="L68" i="7"/>
  <c r="L70" i="7"/>
  <c r="L71" i="7"/>
  <c r="L72" i="7"/>
  <c r="L73" i="7"/>
  <c r="L74" i="7"/>
  <c r="L76" i="7"/>
  <c r="L77" i="7"/>
  <c r="L78" i="7"/>
  <c r="L79" i="7"/>
  <c r="L80" i="7"/>
  <c r="L82" i="7"/>
  <c r="L83" i="7"/>
  <c r="L84" i="7"/>
  <c r="L85" i="7"/>
  <c r="L86" i="7"/>
  <c r="L88" i="7"/>
  <c r="L89" i="7"/>
  <c r="L90" i="7"/>
  <c r="L91" i="7"/>
  <c r="L92" i="7"/>
  <c r="L94" i="7"/>
  <c r="L95" i="7"/>
  <c r="L96" i="7"/>
  <c r="L97" i="7"/>
  <c r="L98" i="7"/>
  <c r="L100" i="7"/>
  <c r="L101" i="7"/>
  <c r="L102" i="7"/>
  <c r="L103" i="7"/>
  <c r="L104" i="7"/>
  <c r="L106" i="7"/>
  <c r="L107" i="7"/>
  <c r="L108" i="7"/>
  <c r="L109" i="7"/>
  <c r="L110" i="7"/>
  <c r="L112" i="7"/>
  <c r="L113" i="7"/>
  <c r="L114" i="7"/>
  <c r="L115" i="7"/>
  <c r="L116" i="7"/>
  <c r="L118" i="7"/>
  <c r="L119" i="7"/>
  <c r="L120" i="7"/>
  <c r="L121" i="7"/>
  <c r="L122" i="7"/>
  <c r="L124" i="7"/>
  <c r="L125" i="7"/>
  <c r="L126" i="7"/>
  <c r="L127" i="7"/>
  <c r="L128" i="7"/>
  <c r="L4" i="7"/>
  <c r="F16" i="7"/>
  <c r="F17" i="7"/>
  <c r="F18" i="7"/>
  <c r="F19" i="7"/>
  <c r="F20" i="7"/>
  <c r="F22" i="7"/>
  <c r="F23" i="7"/>
  <c r="F24" i="7"/>
  <c r="F25" i="7"/>
  <c r="F26" i="7"/>
  <c r="F28" i="7"/>
  <c r="F29" i="7"/>
  <c r="F30" i="7"/>
  <c r="F31" i="7"/>
  <c r="F32" i="7"/>
  <c r="F34" i="7"/>
  <c r="F35" i="7"/>
  <c r="F36" i="7"/>
  <c r="F37" i="7"/>
  <c r="F38" i="7"/>
  <c r="F40" i="7"/>
  <c r="F41" i="7"/>
  <c r="F42" i="7"/>
  <c r="F43" i="7"/>
  <c r="F44" i="7"/>
  <c r="F46" i="7"/>
  <c r="F47" i="7"/>
  <c r="F48" i="7"/>
  <c r="F49" i="7"/>
  <c r="F50" i="7"/>
  <c r="F52" i="7"/>
  <c r="F53" i="7"/>
  <c r="F54" i="7"/>
  <c r="F55" i="7"/>
  <c r="F56" i="7"/>
  <c r="F58" i="7"/>
  <c r="F59" i="7"/>
  <c r="F60" i="7"/>
  <c r="F61" i="7"/>
  <c r="F62" i="7"/>
  <c r="F64" i="7"/>
  <c r="F65" i="7"/>
  <c r="F66" i="7"/>
  <c r="F67" i="7"/>
  <c r="F68" i="7"/>
  <c r="F70" i="7"/>
  <c r="F71" i="7"/>
  <c r="F72" i="7"/>
  <c r="F73" i="7"/>
  <c r="F74" i="7"/>
  <c r="F76" i="7"/>
  <c r="F77" i="7"/>
  <c r="F78" i="7"/>
  <c r="F79" i="7"/>
  <c r="F80" i="7"/>
  <c r="F82" i="7"/>
  <c r="F83" i="7"/>
  <c r="F84" i="7"/>
  <c r="F85" i="7"/>
  <c r="F86" i="7"/>
  <c r="F88" i="7"/>
  <c r="F89" i="7"/>
  <c r="F90" i="7"/>
  <c r="F91" i="7"/>
  <c r="F92" i="7"/>
  <c r="F94" i="7"/>
  <c r="F95" i="7"/>
  <c r="F96" i="7"/>
  <c r="F97" i="7"/>
  <c r="F98" i="7"/>
  <c r="F100" i="7"/>
  <c r="F101" i="7"/>
  <c r="F102" i="7"/>
  <c r="F103" i="7"/>
  <c r="F104" i="7"/>
  <c r="F11" i="7"/>
  <c r="F12" i="7"/>
  <c r="F13" i="7"/>
  <c r="F14" i="7"/>
  <c r="F10" i="7"/>
  <c r="F5" i="7"/>
  <c r="F6" i="7"/>
  <c r="F7" i="7"/>
  <c r="F8" i="7"/>
  <c r="F125" i="7"/>
  <c r="F126" i="7"/>
  <c r="F127" i="7"/>
  <c r="F128" i="7"/>
  <c r="F124" i="7"/>
  <c r="F119" i="7"/>
  <c r="F120" i="7"/>
  <c r="F121" i="7"/>
  <c r="F122" i="7"/>
  <c r="F118" i="7"/>
  <c r="F113" i="7"/>
  <c r="F114" i="7"/>
  <c r="F115" i="7"/>
  <c r="F116" i="7"/>
  <c r="F112" i="7"/>
  <c r="F107" i="7"/>
  <c r="F108" i="7"/>
  <c r="F109" i="7"/>
  <c r="F110" i="7"/>
  <c r="F106" i="7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2" i="6"/>
  <c r="N4" i="3"/>
  <c r="N5" i="3"/>
  <c r="N6" i="3"/>
  <c r="N7" i="3"/>
  <c r="N3" i="3"/>
  <c r="F3" i="5"/>
  <c r="H3" i="5" s="1"/>
  <c r="I3" i="5" s="1"/>
  <c r="F4" i="5"/>
  <c r="H4" i="5" s="1"/>
  <c r="I4" i="5" s="1"/>
  <c r="F5" i="5"/>
  <c r="H5" i="5" s="1"/>
  <c r="I5" i="5" s="1"/>
  <c r="F6" i="5"/>
  <c r="H6" i="5" s="1"/>
  <c r="I6" i="5" s="1"/>
  <c r="F7" i="5"/>
  <c r="H7" i="5" s="1"/>
  <c r="I7" i="5" s="1"/>
  <c r="F8" i="5"/>
  <c r="H8" i="5" s="1"/>
  <c r="I8" i="5" s="1"/>
  <c r="F9" i="5"/>
  <c r="H9" i="5" s="1"/>
  <c r="I9" i="5" s="1"/>
  <c r="F10" i="5"/>
  <c r="H10" i="5" s="1"/>
  <c r="I10" i="5" s="1"/>
  <c r="F11" i="5"/>
  <c r="H11" i="5" s="1"/>
  <c r="I11" i="5" s="1"/>
  <c r="F12" i="5"/>
  <c r="H12" i="5" s="1"/>
  <c r="I12" i="5" s="1"/>
  <c r="F13" i="5"/>
  <c r="H13" i="5" s="1"/>
  <c r="I13" i="5" s="1"/>
  <c r="F14" i="5"/>
  <c r="H14" i="5" s="1"/>
  <c r="I14" i="5" s="1"/>
  <c r="F15" i="5"/>
  <c r="H15" i="5" s="1"/>
  <c r="I15" i="5" s="1"/>
  <c r="F16" i="5"/>
  <c r="H16" i="5" s="1"/>
  <c r="I16" i="5" s="1"/>
  <c r="F17" i="5"/>
  <c r="H17" i="5" s="1"/>
  <c r="I17" i="5" s="1"/>
  <c r="F18" i="5"/>
  <c r="H18" i="5" s="1"/>
  <c r="I18" i="5" s="1"/>
  <c r="F19" i="5"/>
  <c r="H19" i="5" s="1"/>
  <c r="I19" i="5" s="1"/>
  <c r="F20" i="5"/>
  <c r="H20" i="5" s="1"/>
  <c r="I20" i="5" s="1"/>
  <c r="F21" i="5"/>
  <c r="H21" i="5" s="1"/>
  <c r="I21" i="5" s="1"/>
  <c r="F22" i="5"/>
  <c r="H22" i="5" s="1"/>
  <c r="I22" i="5" s="1"/>
  <c r="F23" i="5"/>
  <c r="H23" i="5" s="1"/>
  <c r="I23" i="5" s="1"/>
  <c r="F24" i="5"/>
  <c r="H24" i="5" s="1"/>
  <c r="I24" i="5" s="1"/>
  <c r="F25" i="5"/>
  <c r="H25" i="5" s="1"/>
  <c r="I25" i="5" s="1"/>
  <c r="F26" i="5"/>
  <c r="F27" i="5"/>
  <c r="H27" i="5" s="1"/>
  <c r="I27" i="5" s="1"/>
  <c r="F28" i="5"/>
  <c r="H28" i="5" s="1"/>
  <c r="I28" i="5" s="1"/>
  <c r="F29" i="5"/>
  <c r="H29" i="5" s="1"/>
  <c r="I29" i="5" s="1"/>
  <c r="F30" i="5"/>
  <c r="H30" i="5" s="1"/>
  <c r="I30" i="5" s="1"/>
  <c r="F31" i="5"/>
  <c r="H31" i="5" s="1"/>
  <c r="I31" i="5" s="1"/>
  <c r="F32" i="5"/>
  <c r="H32" i="5" s="1"/>
  <c r="I32" i="5" s="1"/>
  <c r="F33" i="5"/>
  <c r="H33" i="5" s="1"/>
  <c r="I33" i="5" s="1"/>
  <c r="F34" i="5"/>
  <c r="H34" i="5" s="1"/>
  <c r="I34" i="5" s="1"/>
  <c r="F35" i="5"/>
  <c r="H35" i="5" s="1"/>
  <c r="I35" i="5" s="1"/>
  <c r="F36" i="5"/>
  <c r="H36" i="5" s="1"/>
  <c r="I36" i="5" s="1"/>
  <c r="F37" i="5"/>
  <c r="H37" i="5" s="1"/>
  <c r="I37" i="5" s="1"/>
  <c r="F38" i="5"/>
  <c r="H38" i="5" s="1"/>
  <c r="I38" i="5" s="1"/>
  <c r="F39" i="5"/>
  <c r="H39" i="5" s="1"/>
  <c r="I39" i="5" s="1"/>
  <c r="F40" i="5"/>
  <c r="H40" i="5" s="1"/>
  <c r="I40" i="5" s="1"/>
  <c r="F41" i="5"/>
  <c r="H41" i="5" s="1"/>
  <c r="I41" i="5" s="1"/>
  <c r="F42" i="5"/>
  <c r="H42" i="5" s="1"/>
  <c r="I42" i="5" s="1"/>
  <c r="F43" i="5"/>
  <c r="H43" i="5" s="1"/>
  <c r="I43" i="5" s="1"/>
  <c r="F44" i="5"/>
  <c r="H44" i="5" s="1"/>
  <c r="I44" i="5" s="1"/>
  <c r="F45" i="5"/>
  <c r="H45" i="5" s="1"/>
  <c r="I45" i="5" s="1"/>
  <c r="F46" i="5"/>
  <c r="H46" i="5" s="1"/>
  <c r="I46" i="5" s="1"/>
  <c r="F47" i="5"/>
  <c r="H47" i="5" s="1"/>
  <c r="I47" i="5" s="1"/>
  <c r="F48" i="5"/>
  <c r="H48" i="5" s="1"/>
  <c r="I48" i="5" s="1"/>
  <c r="F49" i="5"/>
  <c r="H49" i="5" s="1"/>
  <c r="I49" i="5" s="1"/>
  <c r="F50" i="5"/>
  <c r="H50" i="5" s="1"/>
  <c r="I50" i="5" s="1"/>
  <c r="F51" i="5"/>
  <c r="H51" i="5" s="1"/>
  <c r="I51" i="5" s="1"/>
  <c r="F52" i="5"/>
  <c r="H52" i="5" s="1"/>
  <c r="I52" i="5" s="1"/>
  <c r="F53" i="5"/>
  <c r="H53" i="5" s="1"/>
  <c r="I53" i="5" s="1"/>
  <c r="F54" i="5"/>
  <c r="H54" i="5" s="1"/>
  <c r="I54" i="5" s="1"/>
  <c r="F55" i="5"/>
  <c r="H55" i="5" s="1"/>
  <c r="I55" i="5" s="1"/>
  <c r="F56" i="5"/>
  <c r="H56" i="5" s="1"/>
  <c r="I56" i="5" s="1"/>
  <c r="F57" i="5"/>
  <c r="H57" i="5" s="1"/>
  <c r="I57" i="5" s="1"/>
  <c r="F58" i="5"/>
  <c r="H58" i="5" s="1"/>
  <c r="I58" i="5" s="1"/>
  <c r="F59" i="5"/>
  <c r="H59" i="5" s="1"/>
  <c r="I59" i="5" s="1"/>
  <c r="F60" i="5"/>
  <c r="H60" i="5" s="1"/>
  <c r="I60" i="5" s="1"/>
  <c r="F61" i="5"/>
  <c r="H61" i="5" s="1"/>
  <c r="I61" i="5" s="1"/>
  <c r="F62" i="5"/>
  <c r="H62" i="5" s="1"/>
  <c r="I62" i="5" s="1"/>
  <c r="F63" i="5"/>
  <c r="H63" i="5" s="1"/>
  <c r="I63" i="5" s="1"/>
  <c r="F64" i="5"/>
  <c r="H64" i="5" s="1"/>
  <c r="I64" i="5" s="1"/>
  <c r="F65" i="5"/>
  <c r="H65" i="5" s="1"/>
  <c r="I65" i="5" s="1"/>
  <c r="F66" i="5"/>
  <c r="H66" i="5" s="1"/>
  <c r="I66" i="5" s="1"/>
  <c r="F67" i="5"/>
  <c r="H67" i="5" s="1"/>
  <c r="I67" i="5" s="1"/>
  <c r="F68" i="5"/>
  <c r="H68" i="5" s="1"/>
  <c r="I68" i="5" s="1"/>
  <c r="F69" i="5"/>
  <c r="H69" i="5" s="1"/>
  <c r="I69" i="5" s="1"/>
  <c r="F70" i="5"/>
  <c r="H70" i="5" s="1"/>
  <c r="I70" i="5" s="1"/>
  <c r="F71" i="5"/>
  <c r="H71" i="5" s="1"/>
  <c r="I71" i="5" s="1"/>
  <c r="F72" i="5"/>
  <c r="H72" i="5" s="1"/>
  <c r="I72" i="5" s="1"/>
  <c r="F73" i="5"/>
  <c r="H73" i="5" s="1"/>
  <c r="I73" i="5" s="1"/>
  <c r="F74" i="5"/>
  <c r="H74" i="5" s="1"/>
  <c r="I74" i="5" s="1"/>
  <c r="F75" i="5"/>
  <c r="H75" i="5" s="1"/>
  <c r="I75" i="5" s="1"/>
  <c r="F76" i="5"/>
  <c r="H76" i="5" s="1"/>
  <c r="I76" i="5" s="1"/>
  <c r="F77" i="5"/>
  <c r="H77" i="5" s="1"/>
  <c r="I77" i="5" s="1"/>
  <c r="F78" i="5"/>
  <c r="H78" i="5" s="1"/>
  <c r="I78" i="5" s="1"/>
  <c r="F79" i="5"/>
  <c r="H79" i="5" s="1"/>
  <c r="I79" i="5" s="1"/>
  <c r="F80" i="5"/>
  <c r="H80" i="5" s="1"/>
  <c r="I80" i="5" s="1"/>
  <c r="F81" i="5"/>
  <c r="H81" i="5" s="1"/>
  <c r="I81" i="5" s="1"/>
  <c r="F82" i="5"/>
  <c r="H82" i="5" s="1"/>
  <c r="I82" i="5" s="1"/>
  <c r="F83" i="5"/>
  <c r="H83" i="5" s="1"/>
  <c r="I83" i="5" s="1"/>
  <c r="F84" i="5"/>
  <c r="H84" i="5" s="1"/>
  <c r="I84" i="5" s="1"/>
  <c r="F85" i="5"/>
  <c r="H85" i="5" s="1"/>
  <c r="I85" i="5" s="1"/>
  <c r="F86" i="5"/>
  <c r="H86" i="5" s="1"/>
  <c r="I86" i="5" s="1"/>
  <c r="F87" i="5"/>
  <c r="H87" i="5" s="1"/>
  <c r="I87" i="5" s="1"/>
  <c r="F88" i="5"/>
  <c r="H88" i="5" s="1"/>
  <c r="I88" i="5" s="1"/>
  <c r="F89" i="5"/>
  <c r="H89" i="5" s="1"/>
  <c r="I89" i="5" s="1"/>
  <c r="F90" i="5"/>
  <c r="H90" i="5" s="1"/>
  <c r="I90" i="5" s="1"/>
  <c r="F91" i="5"/>
  <c r="H91" i="5" s="1"/>
  <c r="I91" i="5" s="1"/>
  <c r="F92" i="5"/>
  <c r="H92" i="5" s="1"/>
  <c r="I92" i="5" s="1"/>
  <c r="F93" i="5"/>
  <c r="H93" i="5" s="1"/>
  <c r="I93" i="5" s="1"/>
  <c r="F94" i="5"/>
  <c r="H94" i="5" s="1"/>
  <c r="I94" i="5" s="1"/>
  <c r="F95" i="5"/>
  <c r="H95" i="5" s="1"/>
  <c r="I95" i="5" s="1"/>
  <c r="F96" i="5"/>
  <c r="H96" i="5" s="1"/>
  <c r="I96" i="5" s="1"/>
  <c r="F97" i="5"/>
  <c r="H97" i="5" s="1"/>
  <c r="I97" i="5" s="1"/>
  <c r="F98" i="5"/>
  <c r="H98" i="5" s="1"/>
  <c r="I98" i="5" s="1"/>
  <c r="F99" i="5"/>
  <c r="H99" i="5" s="1"/>
  <c r="I99" i="5" s="1"/>
  <c r="F100" i="5"/>
  <c r="H100" i="5" s="1"/>
  <c r="I100" i="5" s="1"/>
  <c r="F101" i="5"/>
  <c r="H101" i="5" s="1"/>
  <c r="I101" i="5" s="1"/>
  <c r="F102" i="5"/>
  <c r="H102" i="5" s="1"/>
  <c r="I102" i="5" s="1"/>
  <c r="F103" i="5"/>
  <c r="H103" i="5" s="1"/>
  <c r="I103" i="5" s="1"/>
  <c r="F104" i="5"/>
  <c r="H104" i="5" s="1"/>
  <c r="I104" i="5" s="1"/>
  <c r="F105" i="5"/>
  <c r="H105" i="5" s="1"/>
  <c r="I105" i="5" s="1"/>
  <c r="F106" i="5"/>
  <c r="H106" i="5" s="1"/>
  <c r="I106" i="5" s="1"/>
  <c r="F2" i="5"/>
  <c r="H2" i="5" s="1"/>
  <c r="I2" i="5" s="1"/>
  <c r="D48" i="4"/>
  <c r="D49" i="4"/>
  <c r="D47" i="4"/>
  <c r="D4" i="4"/>
  <c r="F4" i="4"/>
  <c r="D3" i="4"/>
  <c r="F3" i="4" s="1"/>
  <c r="D17" i="4"/>
  <c r="D59" i="4"/>
  <c r="D74" i="4"/>
  <c r="E79" i="4"/>
  <c r="D79" i="4"/>
  <c r="D89" i="4"/>
  <c r="D99" i="4"/>
  <c r="D44" i="4"/>
  <c r="D39" i="4"/>
  <c r="D24" i="4"/>
  <c r="D19" i="4"/>
  <c r="D18" i="4"/>
  <c r="D14" i="4"/>
  <c r="D9" i="4"/>
  <c r="D2" i="4"/>
  <c r="F2" i="4" s="1"/>
  <c r="D8" i="4"/>
  <c r="D7" i="4"/>
  <c r="D13" i="4"/>
  <c r="D12" i="4"/>
  <c r="D23" i="4"/>
  <c r="E22" i="4"/>
  <c r="D22" i="4"/>
  <c r="D38" i="4"/>
  <c r="D37" i="4"/>
  <c r="D43" i="4"/>
  <c r="D42" i="4"/>
  <c r="D53" i="4"/>
  <c r="D52" i="4"/>
  <c r="D58" i="4"/>
  <c r="D57" i="4"/>
  <c r="D73" i="4"/>
  <c r="D72" i="4"/>
  <c r="D78" i="4"/>
  <c r="D77" i="4"/>
  <c r="D92" i="4"/>
  <c r="D91" i="4"/>
  <c r="E90" i="4"/>
  <c r="D90" i="4"/>
  <c r="D81" i="4"/>
  <c r="D80" i="4"/>
  <c r="D76" i="4"/>
  <c r="D75" i="4"/>
  <c r="D61" i="4"/>
  <c r="D60" i="4"/>
  <c r="D56" i="4"/>
  <c r="D55" i="4"/>
  <c r="D51" i="4"/>
  <c r="D50" i="4"/>
  <c r="D46" i="4"/>
  <c r="D45" i="4"/>
  <c r="D41" i="4"/>
  <c r="D40" i="4"/>
  <c r="D26" i="4"/>
  <c r="D20" i="4"/>
  <c r="D21" i="4"/>
  <c r="D16" i="4"/>
  <c r="D15" i="4"/>
  <c r="G3" i="4"/>
  <c r="G4" i="4"/>
  <c r="G2" i="4"/>
  <c r="F7" i="4"/>
  <c r="G7" i="4" s="1"/>
  <c r="F8" i="4"/>
  <c r="G8" i="4" s="1"/>
  <c r="F9" i="4"/>
  <c r="G9" i="4" s="1"/>
  <c r="F10" i="4"/>
  <c r="G10" i="4" s="1"/>
  <c r="F11" i="4"/>
  <c r="G11" i="4" s="1"/>
  <c r="F12" i="4"/>
  <c r="G12" i="4" s="1"/>
  <c r="F13" i="4"/>
  <c r="G13" i="4" s="1"/>
  <c r="F14" i="4"/>
  <c r="G14" i="4" s="1"/>
  <c r="F15" i="4"/>
  <c r="G15" i="4" s="1"/>
  <c r="F16" i="4"/>
  <c r="G16" i="4" s="1"/>
  <c r="F17" i="4"/>
  <c r="G17" i="4" s="1"/>
  <c r="F18" i="4"/>
  <c r="G18" i="4" s="1"/>
  <c r="F19" i="4"/>
  <c r="G19" i="4" s="1"/>
  <c r="F20" i="4"/>
  <c r="G20" i="4" s="1"/>
  <c r="F21" i="4"/>
  <c r="G21" i="4" s="1"/>
  <c r="F22" i="4"/>
  <c r="G22" i="4" s="1"/>
  <c r="F23" i="4"/>
  <c r="G23" i="4" s="1"/>
  <c r="F24" i="4"/>
  <c r="G24" i="4" s="1"/>
  <c r="F25" i="4"/>
  <c r="G25" i="4" s="1"/>
  <c r="F26" i="4"/>
  <c r="G26" i="4" s="1"/>
  <c r="F27" i="4"/>
  <c r="G27" i="4" s="1"/>
  <c r="F28" i="4"/>
  <c r="G28" i="4" s="1"/>
  <c r="F29" i="4"/>
  <c r="G29" i="4" s="1"/>
  <c r="F30" i="4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38" i="4"/>
  <c r="G38" i="4" s="1"/>
  <c r="F39" i="4"/>
  <c r="G39" i="4" s="1"/>
  <c r="F40" i="4"/>
  <c r="G40" i="4" s="1"/>
  <c r="F41" i="4"/>
  <c r="G41" i="4" s="1"/>
  <c r="F42" i="4"/>
  <c r="G42" i="4" s="1"/>
  <c r="F43" i="4"/>
  <c r="G43" i="4" s="1"/>
  <c r="F44" i="4"/>
  <c r="G44" i="4" s="1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F51" i="4"/>
  <c r="G51" i="4" s="1"/>
  <c r="F52" i="4"/>
  <c r="G52" i="4" s="1"/>
  <c r="F53" i="4"/>
  <c r="G53" i="4" s="1"/>
  <c r="F54" i="4"/>
  <c r="G54" i="4" s="1"/>
  <c r="F55" i="4"/>
  <c r="G55" i="4" s="1"/>
  <c r="F56" i="4"/>
  <c r="G56" i="4" s="1"/>
  <c r="F57" i="4"/>
  <c r="G57" i="4" s="1"/>
  <c r="F58" i="4"/>
  <c r="G58" i="4" s="1"/>
  <c r="F59" i="4"/>
  <c r="G59" i="4" s="1"/>
  <c r="F60" i="4"/>
  <c r="G60" i="4" s="1"/>
  <c r="F61" i="4"/>
  <c r="G61" i="4" s="1"/>
  <c r="F62" i="4"/>
  <c r="G62" i="4" s="1"/>
  <c r="F63" i="4"/>
  <c r="G63" i="4" s="1"/>
  <c r="F64" i="4"/>
  <c r="G64" i="4" s="1"/>
  <c r="F65" i="4"/>
  <c r="G65" i="4" s="1"/>
  <c r="F66" i="4"/>
  <c r="G66" i="4" s="1"/>
  <c r="F67" i="4"/>
  <c r="G67" i="4" s="1"/>
  <c r="F68" i="4"/>
  <c r="G68" i="4" s="1"/>
  <c r="F69" i="4"/>
  <c r="G69" i="4" s="1"/>
  <c r="F70" i="4"/>
  <c r="G70" i="4" s="1"/>
  <c r="F71" i="4"/>
  <c r="G71" i="4" s="1"/>
  <c r="F72" i="4"/>
  <c r="G72" i="4" s="1"/>
  <c r="F73" i="4"/>
  <c r="G73" i="4" s="1"/>
  <c r="F74" i="4"/>
  <c r="G74" i="4" s="1"/>
  <c r="F75" i="4"/>
  <c r="G75" i="4" s="1"/>
  <c r="F76" i="4"/>
  <c r="G76" i="4" s="1"/>
  <c r="F77" i="4"/>
  <c r="G77" i="4" s="1"/>
  <c r="F78" i="4"/>
  <c r="G78" i="4" s="1"/>
  <c r="F79" i="4"/>
  <c r="G79" i="4" s="1"/>
  <c r="F80" i="4"/>
  <c r="G80" i="4" s="1"/>
  <c r="F81" i="4"/>
  <c r="G81" i="4" s="1"/>
  <c r="F82" i="4"/>
  <c r="G82" i="4" s="1"/>
  <c r="F83" i="4"/>
  <c r="G83" i="4" s="1"/>
  <c r="F84" i="4"/>
  <c r="G84" i="4" s="1"/>
  <c r="F85" i="4"/>
  <c r="G85" i="4" s="1"/>
  <c r="F86" i="4"/>
  <c r="G86" i="4" s="1"/>
  <c r="F87" i="4"/>
  <c r="G87" i="4" s="1"/>
  <c r="F88" i="4"/>
  <c r="G88" i="4" s="1"/>
  <c r="F89" i="4"/>
  <c r="G89" i="4" s="1"/>
  <c r="F90" i="4"/>
  <c r="G90" i="4" s="1"/>
  <c r="F91" i="4"/>
  <c r="G91" i="4" s="1"/>
  <c r="F92" i="4"/>
  <c r="G92" i="4" s="1"/>
  <c r="F93" i="4"/>
  <c r="G93" i="4" s="1"/>
  <c r="F94" i="4"/>
  <c r="G94" i="4" s="1"/>
  <c r="F95" i="4"/>
  <c r="G95" i="4" s="1"/>
  <c r="F96" i="4"/>
  <c r="G96" i="4" s="1"/>
  <c r="F97" i="4"/>
  <c r="G97" i="4" s="1"/>
  <c r="F98" i="4"/>
  <c r="G98" i="4" s="1"/>
  <c r="F99" i="4"/>
  <c r="G99" i="4" s="1"/>
  <c r="F100" i="4"/>
  <c r="G100" i="4" s="1"/>
  <c r="F101" i="4"/>
  <c r="G101" i="4" s="1"/>
  <c r="F102" i="4"/>
  <c r="G102" i="4" s="1"/>
  <c r="F103" i="4"/>
  <c r="G103" i="4" s="1"/>
  <c r="F104" i="4"/>
  <c r="G104" i="4" s="1"/>
  <c r="F105" i="4"/>
  <c r="G105" i="4" s="1"/>
  <c r="F106" i="4"/>
  <c r="G106" i="4" s="1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D5" i="4"/>
  <c r="F5" i="4" s="1"/>
  <c r="G5" i="4" s="1"/>
  <c r="D6" i="4"/>
  <c r="F6" i="4" s="1"/>
  <c r="G6" i="4" s="1"/>
  <c r="F3" i="3"/>
  <c r="G3" i="3" s="1"/>
  <c r="H3" i="3" s="1"/>
  <c r="F4" i="3"/>
  <c r="G4" i="3" s="1"/>
  <c r="H4" i="3" s="1"/>
  <c r="F5" i="3"/>
  <c r="G5" i="3" s="1"/>
  <c r="H5" i="3" s="1"/>
  <c r="F6" i="3"/>
  <c r="G6" i="3" s="1"/>
  <c r="H6" i="3" s="1"/>
  <c r="F7" i="3"/>
  <c r="G7" i="3" s="1"/>
  <c r="H7" i="3" s="1"/>
  <c r="F8" i="3"/>
  <c r="G8" i="3" s="1"/>
  <c r="H8" i="3" s="1"/>
  <c r="F9" i="3"/>
  <c r="G9" i="3" s="1"/>
  <c r="H9" i="3" s="1"/>
  <c r="F10" i="3"/>
  <c r="G10" i="3" s="1"/>
  <c r="H10" i="3" s="1"/>
  <c r="F11" i="3"/>
  <c r="G11" i="3" s="1"/>
  <c r="H11" i="3" s="1"/>
  <c r="F12" i="3"/>
  <c r="G12" i="3" s="1"/>
  <c r="H12" i="3" s="1"/>
  <c r="F13" i="3"/>
  <c r="G13" i="3" s="1"/>
  <c r="H13" i="3" s="1"/>
  <c r="F14" i="3"/>
  <c r="G14" i="3" s="1"/>
  <c r="H14" i="3" s="1"/>
  <c r="F15" i="3"/>
  <c r="G15" i="3" s="1"/>
  <c r="H15" i="3" s="1"/>
  <c r="F16" i="3"/>
  <c r="G16" i="3" s="1"/>
  <c r="H16" i="3" s="1"/>
  <c r="F17" i="3"/>
  <c r="G17" i="3" s="1"/>
  <c r="H17" i="3" s="1"/>
  <c r="F18" i="3"/>
  <c r="G18" i="3" s="1"/>
  <c r="H18" i="3" s="1"/>
  <c r="F19" i="3"/>
  <c r="G19" i="3" s="1"/>
  <c r="H19" i="3" s="1"/>
  <c r="F20" i="3"/>
  <c r="G20" i="3" s="1"/>
  <c r="H20" i="3" s="1"/>
  <c r="F21" i="3"/>
  <c r="G21" i="3" s="1"/>
  <c r="H21" i="3" s="1"/>
  <c r="F22" i="3"/>
  <c r="G22" i="3" s="1"/>
  <c r="H22" i="3" s="1"/>
  <c r="F23" i="3"/>
  <c r="G23" i="3" s="1"/>
  <c r="H23" i="3" s="1"/>
  <c r="F24" i="3"/>
  <c r="G24" i="3" s="1"/>
  <c r="H24" i="3" s="1"/>
  <c r="F25" i="3"/>
  <c r="G25" i="3" s="1"/>
  <c r="H25" i="3" s="1"/>
  <c r="F26" i="3"/>
  <c r="G26" i="3" s="1"/>
  <c r="H26" i="3" s="1"/>
  <c r="F27" i="3"/>
  <c r="G27" i="3" s="1"/>
  <c r="H27" i="3" s="1"/>
  <c r="F28" i="3"/>
  <c r="G28" i="3" s="1"/>
  <c r="H28" i="3" s="1"/>
  <c r="F29" i="3"/>
  <c r="G29" i="3" s="1"/>
  <c r="H29" i="3" s="1"/>
  <c r="F30" i="3"/>
  <c r="G30" i="3" s="1"/>
  <c r="H30" i="3" s="1"/>
  <c r="F31" i="3"/>
  <c r="G31" i="3" s="1"/>
  <c r="H31" i="3" s="1"/>
  <c r="F32" i="3"/>
  <c r="G32" i="3" s="1"/>
  <c r="H32" i="3" s="1"/>
  <c r="F33" i="3"/>
  <c r="G33" i="3" s="1"/>
  <c r="H33" i="3" s="1"/>
  <c r="F34" i="3"/>
  <c r="G34" i="3" s="1"/>
  <c r="H34" i="3" s="1"/>
  <c r="F35" i="3"/>
  <c r="G35" i="3" s="1"/>
  <c r="H35" i="3" s="1"/>
  <c r="F36" i="3"/>
  <c r="G36" i="3" s="1"/>
  <c r="H36" i="3" s="1"/>
  <c r="F37" i="3"/>
  <c r="G37" i="3" s="1"/>
  <c r="H37" i="3" s="1"/>
  <c r="F38" i="3"/>
  <c r="G38" i="3" s="1"/>
  <c r="H38" i="3" s="1"/>
  <c r="F39" i="3"/>
  <c r="G39" i="3" s="1"/>
  <c r="H39" i="3" s="1"/>
  <c r="F40" i="3"/>
  <c r="G40" i="3" s="1"/>
  <c r="H40" i="3" s="1"/>
  <c r="F41" i="3"/>
  <c r="G41" i="3" s="1"/>
  <c r="H41" i="3" s="1"/>
  <c r="F42" i="3"/>
  <c r="G42" i="3" s="1"/>
  <c r="H42" i="3" s="1"/>
  <c r="F43" i="3"/>
  <c r="G43" i="3" s="1"/>
  <c r="H43" i="3" s="1"/>
  <c r="F44" i="3"/>
  <c r="G44" i="3" s="1"/>
  <c r="H44" i="3" s="1"/>
  <c r="F45" i="3"/>
  <c r="G45" i="3" s="1"/>
  <c r="H45" i="3" s="1"/>
  <c r="F46" i="3"/>
  <c r="G46" i="3" s="1"/>
  <c r="H46" i="3" s="1"/>
  <c r="F47" i="3"/>
  <c r="G47" i="3" s="1"/>
  <c r="H47" i="3" s="1"/>
  <c r="F48" i="3"/>
  <c r="G48" i="3" s="1"/>
  <c r="H48" i="3" s="1"/>
  <c r="F49" i="3"/>
  <c r="G49" i="3" s="1"/>
  <c r="H49" i="3" s="1"/>
  <c r="F50" i="3"/>
  <c r="G50" i="3" s="1"/>
  <c r="H50" i="3" s="1"/>
  <c r="F51" i="3"/>
  <c r="G51" i="3" s="1"/>
  <c r="H51" i="3" s="1"/>
  <c r="F52" i="3"/>
  <c r="G52" i="3" s="1"/>
  <c r="H52" i="3" s="1"/>
  <c r="F53" i="3"/>
  <c r="G53" i="3" s="1"/>
  <c r="H53" i="3" s="1"/>
  <c r="F54" i="3"/>
  <c r="G54" i="3" s="1"/>
  <c r="H54" i="3" s="1"/>
  <c r="F55" i="3"/>
  <c r="G55" i="3" s="1"/>
  <c r="H55" i="3" s="1"/>
  <c r="F56" i="3"/>
  <c r="G56" i="3" s="1"/>
  <c r="H56" i="3" s="1"/>
  <c r="F57" i="3"/>
  <c r="G57" i="3" s="1"/>
  <c r="H57" i="3" s="1"/>
  <c r="F58" i="3"/>
  <c r="G58" i="3" s="1"/>
  <c r="H58" i="3" s="1"/>
  <c r="F59" i="3"/>
  <c r="G59" i="3" s="1"/>
  <c r="H59" i="3" s="1"/>
  <c r="F60" i="3"/>
  <c r="G60" i="3" s="1"/>
  <c r="H60" i="3" s="1"/>
  <c r="F61" i="3"/>
  <c r="G61" i="3" s="1"/>
  <c r="H61" i="3" s="1"/>
  <c r="F62" i="3"/>
  <c r="G62" i="3" s="1"/>
  <c r="H62" i="3" s="1"/>
  <c r="F63" i="3"/>
  <c r="G63" i="3" s="1"/>
  <c r="H63" i="3" s="1"/>
  <c r="F64" i="3"/>
  <c r="G64" i="3" s="1"/>
  <c r="H64" i="3" s="1"/>
  <c r="F65" i="3"/>
  <c r="G65" i="3" s="1"/>
  <c r="H65" i="3" s="1"/>
  <c r="F66" i="3"/>
  <c r="G66" i="3" s="1"/>
  <c r="H66" i="3" s="1"/>
  <c r="F67" i="3"/>
  <c r="G67" i="3" s="1"/>
  <c r="H67" i="3" s="1"/>
  <c r="F68" i="3"/>
  <c r="G68" i="3" s="1"/>
  <c r="H68" i="3" s="1"/>
  <c r="F69" i="3"/>
  <c r="G69" i="3" s="1"/>
  <c r="H69" i="3" s="1"/>
  <c r="F70" i="3"/>
  <c r="G70" i="3" s="1"/>
  <c r="H70" i="3" s="1"/>
  <c r="F71" i="3"/>
  <c r="G71" i="3" s="1"/>
  <c r="H71" i="3" s="1"/>
  <c r="F72" i="3"/>
  <c r="G72" i="3" s="1"/>
  <c r="H72" i="3" s="1"/>
  <c r="F73" i="3"/>
  <c r="G73" i="3" s="1"/>
  <c r="H73" i="3" s="1"/>
  <c r="F74" i="3"/>
  <c r="F75" i="3"/>
  <c r="G75" i="3" s="1"/>
  <c r="H75" i="3" s="1"/>
  <c r="F76" i="3"/>
  <c r="G76" i="3" s="1"/>
  <c r="H76" i="3" s="1"/>
  <c r="F77" i="3"/>
  <c r="G77" i="3" s="1"/>
  <c r="H77" i="3" s="1"/>
  <c r="F78" i="3"/>
  <c r="G78" i="3" s="1"/>
  <c r="H78" i="3" s="1"/>
  <c r="F79" i="3"/>
  <c r="G79" i="3" s="1"/>
  <c r="H79" i="3" s="1"/>
  <c r="F80" i="3"/>
  <c r="G80" i="3" s="1"/>
  <c r="H80" i="3" s="1"/>
  <c r="F81" i="3"/>
  <c r="G81" i="3" s="1"/>
  <c r="H81" i="3" s="1"/>
  <c r="F82" i="3"/>
  <c r="G82" i="3" s="1"/>
  <c r="H82" i="3" s="1"/>
  <c r="F83" i="3"/>
  <c r="G83" i="3" s="1"/>
  <c r="H83" i="3" s="1"/>
  <c r="F84" i="3"/>
  <c r="G84" i="3" s="1"/>
  <c r="H84" i="3" s="1"/>
  <c r="F85" i="3"/>
  <c r="G85" i="3" s="1"/>
  <c r="H85" i="3" s="1"/>
  <c r="F86" i="3"/>
  <c r="G86" i="3" s="1"/>
  <c r="H86" i="3" s="1"/>
  <c r="F87" i="3"/>
  <c r="G87" i="3" s="1"/>
  <c r="H87" i="3" s="1"/>
  <c r="F88" i="3"/>
  <c r="G88" i="3" s="1"/>
  <c r="H88" i="3" s="1"/>
  <c r="F89" i="3"/>
  <c r="G89" i="3" s="1"/>
  <c r="H89" i="3" s="1"/>
  <c r="F90" i="3"/>
  <c r="G90" i="3" s="1"/>
  <c r="H90" i="3" s="1"/>
  <c r="F91" i="3"/>
  <c r="G91" i="3" s="1"/>
  <c r="H91" i="3" s="1"/>
  <c r="F92" i="3"/>
  <c r="G92" i="3" s="1"/>
  <c r="H92" i="3" s="1"/>
  <c r="F93" i="3"/>
  <c r="G93" i="3" s="1"/>
  <c r="H93" i="3" s="1"/>
  <c r="F94" i="3"/>
  <c r="G94" i="3" s="1"/>
  <c r="H94" i="3" s="1"/>
  <c r="F95" i="3"/>
  <c r="G95" i="3" s="1"/>
  <c r="H95" i="3" s="1"/>
  <c r="F96" i="3"/>
  <c r="G96" i="3" s="1"/>
  <c r="H96" i="3" s="1"/>
  <c r="F97" i="3"/>
  <c r="G97" i="3" s="1"/>
  <c r="H97" i="3" s="1"/>
  <c r="F98" i="3"/>
  <c r="G98" i="3" s="1"/>
  <c r="H98" i="3" s="1"/>
  <c r="F99" i="3"/>
  <c r="G99" i="3" s="1"/>
  <c r="H99" i="3" s="1"/>
  <c r="F100" i="3"/>
  <c r="G100" i="3" s="1"/>
  <c r="H100" i="3" s="1"/>
  <c r="F101" i="3"/>
  <c r="G101" i="3" s="1"/>
  <c r="H101" i="3" s="1"/>
  <c r="F102" i="3"/>
  <c r="G102" i="3" s="1"/>
  <c r="H102" i="3" s="1"/>
  <c r="F103" i="3"/>
  <c r="G103" i="3" s="1"/>
  <c r="H103" i="3" s="1"/>
  <c r="F104" i="3"/>
  <c r="G104" i="3" s="1"/>
  <c r="H104" i="3" s="1"/>
  <c r="F105" i="3"/>
  <c r="G105" i="3" s="1"/>
  <c r="H105" i="3" s="1"/>
  <c r="F106" i="3"/>
  <c r="G106" i="3" s="1"/>
  <c r="H106" i="3" s="1"/>
  <c r="F2" i="3"/>
  <c r="G2" i="3" s="1"/>
  <c r="H2" i="3" s="1"/>
  <c r="H26" i="5" l="1"/>
  <c r="I26" i="5" s="1"/>
  <c r="G74" i="3"/>
  <c r="H74" i="3" s="1"/>
  <c r="H106" i="7"/>
  <c r="G106" i="7"/>
  <c r="I106" i="7" s="1"/>
  <c r="H100" i="7"/>
  <c r="G100" i="7"/>
  <c r="I100" i="7" s="1"/>
  <c r="H94" i="7"/>
  <c r="G94" i="7"/>
  <c r="I94" i="7" s="1"/>
  <c r="H88" i="7"/>
  <c r="G88" i="7"/>
  <c r="I88" i="7" s="1"/>
  <c r="H82" i="7"/>
  <c r="G82" i="7"/>
  <c r="I82" i="7" s="1"/>
  <c r="H76" i="7"/>
  <c r="G76" i="7"/>
  <c r="I76" i="7" s="1"/>
  <c r="H70" i="7"/>
  <c r="G70" i="7"/>
  <c r="I70" i="7" s="1"/>
  <c r="H64" i="7"/>
  <c r="G64" i="7"/>
  <c r="I64" i="7" s="1"/>
  <c r="H58" i="7"/>
  <c r="G58" i="7"/>
  <c r="I58" i="7" s="1"/>
  <c r="H52" i="7"/>
  <c r="G52" i="7"/>
  <c r="I52" i="7" s="1"/>
  <c r="H46" i="7"/>
  <c r="G46" i="7"/>
  <c r="I46" i="7" s="1"/>
  <c r="H40" i="7"/>
  <c r="G40" i="7"/>
  <c r="I40" i="7" s="1"/>
  <c r="N112" i="7"/>
  <c r="M112" i="7"/>
  <c r="O112" i="7" s="1"/>
  <c r="N106" i="7"/>
  <c r="M106" i="7"/>
  <c r="O106" i="7" s="1"/>
  <c r="N100" i="7"/>
  <c r="M100" i="7"/>
  <c r="O100" i="7" s="1"/>
  <c r="N94" i="7"/>
  <c r="M94" i="7"/>
  <c r="O94" i="7" s="1"/>
  <c r="N88" i="7"/>
  <c r="M88" i="7"/>
  <c r="O88" i="7" s="1"/>
  <c r="N82" i="7"/>
  <c r="M82" i="7"/>
  <c r="O82" i="7" s="1"/>
  <c r="N76" i="7"/>
  <c r="M76" i="7"/>
  <c r="O76" i="7" s="1"/>
  <c r="N70" i="7"/>
  <c r="M70" i="7"/>
  <c r="O70" i="7" s="1"/>
  <c r="N64" i="7"/>
  <c r="M64" i="7"/>
  <c r="O64" i="7" s="1"/>
  <c r="N58" i="7"/>
  <c r="M58" i="7"/>
  <c r="O58" i="7" s="1"/>
  <c r="N52" i="7"/>
  <c r="M52" i="7"/>
  <c r="O52" i="7" s="1"/>
  <c r="N46" i="7"/>
  <c r="M46" i="7"/>
  <c r="O46" i="7" s="1"/>
  <c r="N40" i="7"/>
  <c r="M40" i="7"/>
  <c r="O40" i="7" s="1"/>
  <c r="Q106" i="7"/>
  <c r="R106" i="7" s="1"/>
  <c r="P106" i="7"/>
  <c r="Q100" i="7"/>
  <c r="R100" i="7" s="1"/>
  <c r="P100" i="7"/>
  <c r="Q94" i="7"/>
  <c r="R94" i="7" s="1"/>
  <c r="P94" i="7"/>
  <c r="Q88" i="7"/>
  <c r="R88" i="7" s="1"/>
  <c r="P88" i="7"/>
  <c r="Q82" i="7"/>
  <c r="R82" i="7" s="1"/>
  <c r="P82" i="7"/>
  <c r="Q76" i="7"/>
  <c r="R76" i="7" s="1"/>
  <c r="P76" i="7"/>
  <c r="Q70" i="7"/>
  <c r="R70" i="7" s="1"/>
  <c r="P70" i="7"/>
  <c r="Q64" i="7"/>
  <c r="R64" i="7" s="1"/>
  <c r="P64" i="7"/>
  <c r="Q58" i="7"/>
  <c r="R58" i="7" s="1"/>
  <c r="P58" i="7"/>
  <c r="Q52" i="7"/>
  <c r="R52" i="7" s="1"/>
  <c r="P52" i="7"/>
  <c r="Q46" i="7"/>
  <c r="R46" i="7" s="1"/>
  <c r="P46" i="7"/>
  <c r="Q40" i="7"/>
  <c r="R40" i="7" s="1"/>
  <c r="P40" i="7"/>
  <c r="H34" i="7"/>
  <c r="G34" i="7"/>
  <c r="I34" i="7" s="1"/>
  <c r="H28" i="7"/>
  <c r="G28" i="7"/>
  <c r="I28" i="7" s="1"/>
  <c r="N34" i="7"/>
  <c r="M34" i="7"/>
  <c r="O34" i="7" s="1"/>
  <c r="N28" i="7"/>
  <c r="M28" i="7"/>
  <c r="O28" i="7" s="1"/>
  <c r="N10" i="7"/>
  <c r="M10" i="7"/>
  <c r="O10" i="7" s="1"/>
  <c r="N22" i="7"/>
  <c r="M22" i="7"/>
  <c r="O22" i="7" s="1"/>
  <c r="H112" i="7"/>
  <c r="G112" i="7"/>
  <c r="I112" i="7" s="1"/>
  <c r="H118" i="7"/>
  <c r="G118" i="7"/>
  <c r="I118" i="7" s="1"/>
  <c r="H124" i="7"/>
  <c r="G124" i="7"/>
  <c r="I124" i="7" s="1"/>
  <c r="N124" i="7"/>
  <c r="M124" i="7"/>
  <c r="O124" i="7" s="1"/>
  <c r="N118" i="7"/>
  <c r="M118" i="7"/>
  <c r="O118" i="7" s="1"/>
  <c r="H4" i="7"/>
  <c r="G4" i="7"/>
  <c r="I4" i="7" s="1"/>
  <c r="H10" i="7"/>
  <c r="G10" i="7"/>
  <c r="I10" i="7" s="1"/>
  <c r="H22" i="7"/>
  <c r="G22" i="7"/>
  <c r="I22" i="7" s="1"/>
  <c r="H16" i="7"/>
  <c r="G16" i="7"/>
  <c r="I16" i="7" s="1"/>
  <c r="N4" i="7"/>
  <c r="M4" i="7"/>
  <c r="O4" i="7" s="1"/>
  <c r="N16" i="7"/>
  <c r="M16" i="7"/>
  <c r="O16" i="7" s="1"/>
  <c r="P16" i="7" l="1"/>
  <c r="Q22" i="7"/>
  <c r="R22" i="7" s="1"/>
  <c r="P22" i="7"/>
  <c r="Q10" i="7"/>
  <c r="R10" i="7" s="1"/>
  <c r="P10" i="7"/>
  <c r="P124" i="7"/>
  <c r="P118" i="7"/>
  <c r="Q112" i="7"/>
  <c r="R112" i="7" s="1"/>
  <c r="P112" i="7"/>
  <c r="P28" i="7"/>
  <c r="P34" i="7"/>
  <c r="Q16" i="7"/>
  <c r="R16" i="7" s="1"/>
  <c r="Q124" i="7"/>
  <c r="R124" i="7" s="1"/>
  <c r="Q118" i="7"/>
  <c r="R118" i="7" s="1"/>
  <c r="Q28" i="7"/>
  <c r="R28" i="7" s="1"/>
  <c r="Q34" i="7"/>
  <c r="R34" i="7" s="1"/>
  <c r="Q4" i="7"/>
  <c r="R4" i="7" s="1"/>
  <c r="P4" i="7"/>
</calcChain>
</file>

<file path=xl/sharedStrings.xml><?xml version="1.0" encoding="utf-8"?>
<sst xmlns="http://schemas.openxmlformats.org/spreadsheetml/2006/main" count="326" uniqueCount="89">
  <si>
    <t>KODE</t>
  </si>
  <si>
    <t>BUDI</t>
  </si>
  <si>
    <t>CEKA</t>
  </si>
  <si>
    <t>DLTA</t>
  </si>
  <si>
    <t>GOOD</t>
  </si>
  <si>
    <t>HOKI</t>
  </si>
  <si>
    <t>ICBP</t>
  </si>
  <si>
    <t>INDF</t>
  </si>
  <si>
    <t>MYOR</t>
  </si>
  <si>
    <t>ROTI</t>
  </si>
  <si>
    <t>SKLT</t>
  </si>
  <si>
    <t>ULTJ</t>
  </si>
  <si>
    <t>Budi Starch &amp; Sweetener Tbk</t>
  </si>
  <si>
    <t>Wilmar Cahaya Indonesia Tbk</t>
  </si>
  <si>
    <t>Delta Djakarta Tbk</t>
  </si>
  <si>
    <t>Garudafood Putra Putri Jaya Tbk</t>
  </si>
  <si>
    <t>Buyung Poetra Sembada Tbk</t>
  </si>
  <si>
    <t>Indofood CBP Sukses Makmur Tbk</t>
  </si>
  <si>
    <t>Indofood Sukses Makmur Tbk</t>
  </si>
  <si>
    <t>Mayora Indah Tbk</t>
  </si>
  <si>
    <t>Nippon Indosari Corporindo Tbk</t>
  </si>
  <si>
    <t>Sekar Laut Tbk</t>
  </si>
  <si>
    <t>Ultra Jaya Milk Industry &amp; Trading Company Tbk</t>
  </si>
  <si>
    <t>FOOD AND BEVERAGES</t>
  </si>
  <si>
    <t>GGRM</t>
  </si>
  <si>
    <t>HMSP</t>
  </si>
  <si>
    <t>Gudang Garam Tbk</t>
  </si>
  <si>
    <t>H.M. Sampoerna Tbk</t>
  </si>
  <si>
    <t>TOBACCO</t>
  </si>
  <si>
    <t>DVLA</t>
  </si>
  <si>
    <t>KLBF</t>
  </si>
  <si>
    <t>MERK</t>
  </si>
  <si>
    <t>PEHA</t>
  </si>
  <si>
    <t>SIDO</t>
  </si>
  <si>
    <t>Darya-Varia Laboratoria Tbk</t>
  </si>
  <si>
    <t>Kalbe Farma Tbk</t>
  </si>
  <si>
    <t>Merck Tbk</t>
  </si>
  <si>
    <t>Phapros Tbk</t>
  </si>
  <si>
    <t>Industri Jamu dan Farmasi Sido Muncul Tbk</t>
  </si>
  <si>
    <t>Tempo Scan Pasific Tbk</t>
  </si>
  <si>
    <t>FARMASI</t>
  </si>
  <si>
    <t>UNVR</t>
  </si>
  <si>
    <t>Unilever Indonesia Tbk</t>
  </si>
  <si>
    <t>COSMETICS</t>
  </si>
  <si>
    <t>HOUSEWARE</t>
  </si>
  <si>
    <t>GEMA</t>
  </si>
  <si>
    <t>Gema Grahasarana Tbk</t>
  </si>
  <si>
    <t>TSPC</t>
  </si>
  <si>
    <t>Tahun</t>
  </si>
  <si>
    <t>Pt</t>
  </si>
  <si>
    <t>Pt-1</t>
  </si>
  <si>
    <t>∆Pt-Pt-1</t>
  </si>
  <si>
    <t>Rt</t>
  </si>
  <si>
    <t>JUMLAH SAHAM INSTITUSI</t>
  </si>
  <si>
    <t>TOTAL SAHAM</t>
  </si>
  <si>
    <t>JUMLAH</t>
  </si>
  <si>
    <t>PERSENTASE</t>
  </si>
  <si>
    <t>EARNING PER SHARE</t>
  </si>
  <si>
    <t>DIVIDEN TUNAI</t>
  </si>
  <si>
    <t>JUMLAH SAHAM BEREDAR</t>
  </si>
  <si>
    <t>DPS</t>
  </si>
  <si>
    <t>DPR</t>
  </si>
  <si>
    <t>IHSG</t>
  </si>
  <si>
    <t>RMt</t>
  </si>
  <si>
    <t>PERUBAHAN LABA SETELAH PAJAK</t>
  </si>
  <si>
    <t>STANDAR DEVIASI</t>
  </si>
  <si>
    <t xml:space="preserve">RATA-RATA LABA SETELAH PAJAK </t>
  </si>
  <si>
    <t>CV AI</t>
  </si>
  <si>
    <t>PENJUALAN</t>
  </si>
  <si>
    <t xml:space="preserve">PERUBAHAN PENJUALAN </t>
  </si>
  <si>
    <t>LABA TAHUN BERJALAN</t>
  </si>
  <si>
    <t>TAHUN</t>
  </si>
  <si>
    <t>CV AS</t>
  </si>
  <si>
    <t>INDEKS ECKEL</t>
  </si>
  <si>
    <t>RATA-RATA PENJUALAN</t>
  </si>
  <si>
    <t>KATEGORI</t>
  </si>
  <si>
    <t>Keterangan</t>
  </si>
  <si>
    <t>X1</t>
  </si>
  <si>
    <t>X2</t>
  </si>
  <si>
    <t>X3</t>
  </si>
  <si>
    <t>Y</t>
  </si>
  <si>
    <t>Z</t>
  </si>
  <si>
    <t>NAMA</t>
  </si>
  <si>
    <t xml:space="preserve">KETERANGAN </t>
  </si>
  <si>
    <t>Nama Perusahaan</t>
  </si>
  <si>
    <t>Kode</t>
  </si>
  <si>
    <t>NAMA PERUSAHAAN</t>
  </si>
  <si>
    <t>TOTAL ASET</t>
  </si>
  <si>
    <t>HASIL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</si>
</sst>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43" fontId="0" fillId="0" borderId="0" xfId="1" applyFont="1"/>
    <xf numFmtId="164" fontId="0" fillId="0" borderId="0" xfId="1" applyNumberFormat="1" applyFont="1"/>
    <xf numFmtId="10" fontId="0" fillId="0" borderId="0" xfId="2" applyNumberFormat="1" applyFont="1"/>
    <xf numFmtId="165" fontId="0" fillId="0" borderId="0" xfId="1" applyNumberFormat="1" applyFont="1"/>
    <xf numFmtId="164" fontId="0" fillId="0" borderId="0" xfId="0" applyNumberFormat="1"/>
    <xf numFmtId="43" fontId="0" fillId="0" borderId="0" xfId="0" applyNumberFormat="1"/>
    <xf numFmtId="166" fontId="0" fillId="0" borderId="0" xfId="0" applyNumberFormat="1"/>
    <xf numFmtId="0" fontId="0" fillId="0" borderId="0" xfId="0" applyAlignment="1">
      <alignment vertical="center"/>
    </xf>
    <xf numFmtId="164" fontId="0" fillId="0" borderId="0" xfId="1" applyNumberFormat="1" applyFont="1" applyAlignment="1">
      <alignment vertical="center"/>
    </xf>
    <xf numFmtId="164" fontId="0" fillId="0" borderId="0" xfId="1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43" fontId="0" fillId="0" borderId="0" xfId="1" applyFont="1" applyAlignment="1">
      <alignment vertical="center"/>
    </xf>
    <xf numFmtId="0" fontId="0" fillId="0" borderId="0" xfId="0" applyFill="1"/>
    <xf numFmtId="164" fontId="0" fillId="0" borderId="0" xfId="1" applyNumberFormat="1" applyFont="1" applyFill="1"/>
    <xf numFmtId="43" fontId="0" fillId="0" borderId="0" xfId="1" applyFont="1" applyFill="1"/>
    <xf numFmtId="164" fontId="0" fillId="0" borderId="0" xfId="0" applyNumberFormat="1" applyFill="1"/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0" fontId="0" fillId="0" borderId="0" xfId="2" applyNumberFormat="1" applyFont="1" applyAlignment="1">
      <alignment horizontal="center" vertical="center"/>
    </xf>
    <xf numFmtId="164" fontId="0" fillId="0" borderId="0" xfId="1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2563E-D8EF-4C8B-9849-F1655AFF909C}">
  <dimension ref="A1:N106"/>
  <sheetViews>
    <sheetView workbookViewId="0">
      <selection activeCell="H106" sqref="H2:H106"/>
    </sheetView>
  </sheetViews>
  <sheetFormatPr defaultRowHeight="14.4" x14ac:dyDescent="0.3"/>
  <cols>
    <col min="1" max="1" width="6.21875" bestFit="1" customWidth="1"/>
    <col min="2" max="2" width="40.44140625" bestFit="1" customWidth="1"/>
    <col min="3" max="5" width="6" bestFit="1" customWidth="1"/>
    <col min="6" max="6" width="7.77734375" bestFit="1" customWidth="1"/>
    <col min="7" max="7" width="12.6640625" bestFit="1" customWidth="1"/>
    <col min="8" max="8" width="10.21875" bestFit="1" customWidth="1"/>
    <col min="13" max="13" width="9.33203125" style="2" bestFit="1" customWidth="1"/>
  </cols>
  <sheetData>
    <row r="1" spans="1:14" x14ac:dyDescent="0.3">
      <c r="A1" t="s">
        <v>85</v>
      </c>
      <c r="B1" t="s">
        <v>84</v>
      </c>
      <c r="C1" t="s">
        <v>48</v>
      </c>
      <c r="D1" s="1" t="s">
        <v>49</v>
      </c>
      <c r="E1" s="1" t="s">
        <v>50</v>
      </c>
      <c r="F1" s="1" t="s">
        <v>51</v>
      </c>
      <c r="G1" s="1" t="s">
        <v>52</v>
      </c>
      <c r="H1" s="1" t="s">
        <v>76</v>
      </c>
      <c r="M1" s="2" t="s">
        <v>62</v>
      </c>
      <c r="N1" t="s">
        <v>63</v>
      </c>
    </row>
    <row r="2" spans="1:14" x14ac:dyDescent="0.3">
      <c r="A2" t="s">
        <v>1</v>
      </c>
      <c r="B2" t="s">
        <v>12</v>
      </c>
      <c r="C2">
        <v>2018</v>
      </c>
      <c r="D2">
        <v>96</v>
      </c>
      <c r="E2">
        <v>94</v>
      </c>
      <c r="F2">
        <f>D2-E2</f>
        <v>2</v>
      </c>
      <c r="G2">
        <f>F2/E2</f>
        <v>2.1276595744680851E-2</v>
      </c>
      <c r="H2" t="str">
        <f t="shared" ref="H2:H33" si="0">IF(G2&gt;N3,"1","0")</f>
        <v>1</v>
      </c>
      <c r="L2">
        <v>2017</v>
      </c>
      <c r="M2" s="2">
        <v>6355.65</v>
      </c>
    </row>
    <row r="3" spans="1:14" x14ac:dyDescent="0.3">
      <c r="C3">
        <v>2019</v>
      </c>
      <c r="D3">
        <v>103</v>
      </c>
      <c r="E3">
        <v>96</v>
      </c>
      <c r="F3">
        <f t="shared" ref="F3:F66" si="1">D3-E3</f>
        <v>7</v>
      </c>
      <c r="G3">
        <f t="shared" ref="G3:G66" si="2">F3/E3</f>
        <v>7.2916666666666671E-2</v>
      </c>
      <c r="H3" t="str">
        <f t="shared" si="0"/>
        <v>1</v>
      </c>
      <c r="L3">
        <v>2018</v>
      </c>
      <c r="M3" s="2">
        <v>6194.5</v>
      </c>
      <c r="N3">
        <f>(M3-M2)/M2</f>
        <v>-2.5355392446091217E-2</v>
      </c>
    </row>
    <row r="4" spans="1:14" x14ac:dyDescent="0.3">
      <c r="C4">
        <v>2020</v>
      </c>
      <c r="D4">
        <v>99</v>
      </c>
      <c r="E4">
        <v>103</v>
      </c>
      <c r="F4">
        <f t="shared" si="1"/>
        <v>-4</v>
      </c>
      <c r="G4">
        <f t="shared" si="2"/>
        <v>-3.8834951456310676E-2</v>
      </c>
      <c r="H4" t="str">
        <f t="shared" si="0"/>
        <v>1</v>
      </c>
      <c r="L4">
        <v>2019</v>
      </c>
      <c r="M4" s="2">
        <v>6229.54</v>
      </c>
      <c r="N4">
        <f t="shared" ref="N4:N7" si="3">(M4-M3)/M3</f>
        <v>5.6566308822342337E-3</v>
      </c>
    </row>
    <row r="5" spans="1:14" x14ac:dyDescent="0.3">
      <c r="C5">
        <v>2021</v>
      </c>
      <c r="D5">
        <v>179</v>
      </c>
      <c r="E5">
        <v>99</v>
      </c>
      <c r="F5">
        <f t="shared" si="1"/>
        <v>80</v>
      </c>
      <c r="G5">
        <f t="shared" si="2"/>
        <v>0.80808080808080807</v>
      </c>
      <c r="H5" t="str">
        <f t="shared" si="0"/>
        <v>1</v>
      </c>
      <c r="L5">
        <v>2020</v>
      </c>
      <c r="M5" s="2">
        <v>5979.07</v>
      </c>
      <c r="N5">
        <f t="shared" si="3"/>
        <v>-4.0206821049387317E-2</v>
      </c>
    </row>
    <row r="6" spans="1:14" x14ac:dyDescent="0.3">
      <c r="C6">
        <v>2022</v>
      </c>
      <c r="D6">
        <v>226</v>
      </c>
      <c r="E6">
        <v>179</v>
      </c>
      <c r="F6">
        <f t="shared" si="1"/>
        <v>47</v>
      </c>
      <c r="G6">
        <f t="shared" si="2"/>
        <v>0.26256983240223464</v>
      </c>
      <c r="H6" t="str">
        <f t="shared" si="0"/>
        <v>1</v>
      </c>
      <c r="L6">
        <v>2021</v>
      </c>
      <c r="M6" s="2">
        <v>6581.48</v>
      </c>
      <c r="N6">
        <f t="shared" si="3"/>
        <v>0.10075312715857146</v>
      </c>
    </row>
    <row r="7" spans="1:14" x14ac:dyDescent="0.3">
      <c r="A7" t="s">
        <v>2</v>
      </c>
      <c r="B7" t="s">
        <v>13</v>
      </c>
      <c r="C7">
        <v>2018</v>
      </c>
      <c r="D7">
        <v>1375</v>
      </c>
      <c r="E7">
        <v>1290</v>
      </c>
      <c r="F7">
        <f t="shared" si="1"/>
        <v>85</v>
      </c>
      <c r="G7">
        <f t="shared" si="2"/>
        <v>6.589147286821706E-2</v>
      </c>
      <c r="H7" t="str">
        <f t="shared" si="0"/>
        <v>1</v>
      </c>
      <c r="L7">
        <v>2020</v>
      </c>
      <c r="M7" s="2">
        <v>6850.62</v>
      </c>
      <c r="N7">
        <f t="shared" si="3"/>
        <v>4.0893537623756408E-2</v>
      </c>
    </row>
    <row r="8" spans="1:14" x14ac:dyDescent="0.3">
      <c r="C8">
        <v>2019</v>
      </c>
      <c r="D8">
        <v>1670</v>
      </c>
      <c r="E8">
        <v>1375</v>
      </c>
      <c r="F8">
        <f t="shared" si="1"/>
        <v>295</v>
      </c>
      <c r="G8">
        <f t="shared" si="2"/>
        <v>0.21454545454545454</v>
      </c>
      <c r="H8" t="str">
        <f t="shared" si="0"/>
        <v>1</v>
      </c>
    </row>
    <row r="9" spans="1:14" x14ac:dyDescent="0.3">
      <c r="C9">
        <v>2020</v>
      </c>
      <c r="D9">
        <v>1785</v>
      </c>
      <c r="E9">
        <v>1670</v>
      </c>
      <c r="F9">
        <f t="shared" si="1"/>
        <v>115</v>
      </c>
      <c r="G9">
        <f t="shared" si="2"/>
        <v>6.8862275449101798E-2</v>
      </c>
      <c r="H9" t="str">
        <f t="shared" si="0"/>
        <v>1</v>
      </c>
    </row>
    <row r="10" spans="1:14" x14ac:dyDescent="0.3">
      <c r="C10">
        <v>2021</v>
      </c>
      <c r="D10">
        <v>1880</v>
      </c>
      <c r="E10">
        <v>1785</v>
      </c>
      <c r="F10">
        <f t="shared" si="1"/>
        <v>95</v>
      </c>
      <c r="G10">
        <f t="shared" si="2"/>
        <v>5.3221288515406161E-2</v>
      </c>
      <c r="H10" t="str">
        <f t="shared" si="0"/>
        <v>1</v>
      </c>
    </row>
    <row r="11" spans="1:14" x14ac:dyDescent="0.3">
      <c r="C11">
        <v>2022</v>
      </c>
      <c r="D11">
        <v>1980</v>
      </c>
      <c r="E11">
        <v>1880</v>
      </c>
      <c r="F11">
        <f t="shared" si="1"/>
        <v>100</v>
      </c>
      <c r="G11">
        <f t="shared" si="2"/>
        <v>5.3191489361702128E-2</v>
      </c>
      <c r="H11" t="str">
        <f t="shared" si="0"/>
        <v>1</v>
      </c>
    </row>
    <row r="12" spans="1:14" x14ac:dyDescent="0.3">
      <c r="A12" t="s">
        <v>3</v>
      </c>
      <c r="B12" t="s">
        <v>14</v>
      </c>
      <c r="C12">
        <v>2018</v>
      </c>
      <c r="D12">
        <v>5500</v>
      </c>
      <c r="E12">
        <v>4590</v>
      </c>
      <c r="F12">
        <f t="shared" si="1"/>
        <v>910</v>
      </c>
      <c r="G12">
        <f t="shared" si="2"/>
        <v>0.19825708061002179</v>
      </c>
      <c r="H12" t="str">
        <f t="shared" si="0"/>
        <v>1</v>
      </c>
    </row>
    <row r="13" spans="1:14" x14ac:dyDescent="0.3">
      <c r="C13">
        <v>2019</v>
      </c>
      <c r="D13">
        <v>6800</v>
      </c>
      <c r="E13">
        <v>5500</v>
      </c>
      <c r="F13">
        <f t="shared" si="1"/>
        <v>1300</v>
      </c>
      <c r="G13">
        <f t="shared" si="2"/>
        <v>0.23636363636363636</v>
      </c>
      <c r="H13" t="str">
        <f t="shared" si="0"/>
        <v>1</v>
      </c>
    </row>
    <row r="14" spans="1:14" x14ac:dyDescent="0.3">
      <c r="C14">
        <v>2020</v>
      </c>
      <c r="D14">
        <v>4400</v>
      </c>
      <c r="E14">
        <v>6800</v>
      </c>
      <c r="F14">
        <f t="shared" si="1"/>
        <v>-2400</v>
      </c>
      <c r="G14">
        <f t="shared" si="2"/>
        <v>-0.35294117647058826</v>
      </c>
      <c r="H14" t="str">
        <f t="shared" si="0"/>
        <v>0</v>
      </c>
    </row>
    <row r="15" spans="1:14" x14ac:dyDescent="0.3">
      <c r="C15">
        <v>2021</v>
      </c>
      <c r="D15">
        <v>3740</v>
      </c>
      <c r="E15">
        <v>4400</v>
      </c>
      <c r="F15">
        <f t="shared" si="1"/>
        <v>-660</v>
      </c>
      <c r="G15">
        <f t="shared" si="2"/>
        <v>-0.15</v>
      </c>
      <c r="H15" t="str">
        <f t="shared" si="0"/>
        <v>0</v>
      </c>
    </row>
    <row r="16" spans="1:14" x14ac:dyDescent="0.3">
      <c r="C16">
        <v>2022</v>
      </c>
      <c r="D16">
        <v>3830</v>
      </c>
      <c r="E16">
        <v>3740</v>
      </c>
      <c r="F16">
        <f t="shared" si="1"/>
        <v>90</v>
      </c>
      <c r="G16">
        <f t="shared" si="2"/>
        <v>2.4064171122994651E-2</v>
      </c>
      <c r="H16" t="str">
        <f t="shared" si="0"/>
        <v>1</v>
      </c>
    </row>
    <row r="17" spans="1:8" x14ac:dyDescent="0.3">
      <c r="A17" t="s">
        <v>4</v>
      </c>
      <c r="B17" t="s">
        <v>15</v>
      </c>
      <c r="C17">
        <v>2018</v>
      </c>
      <c r="D17">
        <v>1875</v>
      </c>
      <c r="E17">
        <v>1875</v>
      </c>
      <c r="F17">
        <f t="shared" si="1"/>
        <v>0</v>
      </c>
      <c r="G17">
        <f t="shared" si="2"/>
        <v>0</v>
      </c>
      <c r="H17" t="str">
        <f t="shared" si="0"/>
        <v>0</v>
      </c>
    </row>
    <row r="18" spans="1:8" x14ac:dyDescent="0.3">
      <c r="C18">
        <v>2019</v>
      </c>
      <c r="D18">
        <v>1510</v>
      </c>
      <c r="E18">
        <v>1875</v>
      </c>
      <c r="F18">
        <f t="shared" si="1"/>
        <v>-365</v>
      </c>
      <c r="G18">
        <f t="shared" si="2"/>
        <v>-0.19466666666666665</v>
      </c>
      <c r="H18" t="str">
        <f t="shared" si="0"/>
        <v>0</v>
      </c>
    </row>
    <row r="19" spans="1:8" x14ac:dyDescent="0.3">
      <c r="C19">
        <v>2020</v>
      </c>
      <c r="D19">
        <v>1270</v>
      </c>
      <c r="E19">
        <v>1510</v>
      </c>
      <c r="F19">
        <f t="shared" si="1"/>
        <v>-240</v>
      </c>
      <c r="G19">
        <f t="shared" si="2"/>
        <v>-0.15894039735099338</v>
      </c>
      <c r="H19" t="str">
        <f t="shared" si="0"/>
        <v>0</v>
      </c>
    </row>
    <row r="20" spans="1:8" x14ac:dyDescent="0.3">
      <c r="C20">
        <v>2021</v>
      </c>
      <c r="D20">
        <v>525</v>
      </c>
      <c r="E20">
        <v>1270</v>
      </c>
      <c r="F20">
        <f t="shared" si="1"/>
        <v>-745</v>
      </c>
      <c r="G20">
        <f t="shared" si="2"/>
        <v>-0.58661417322834641</v>
      </c>
      <c r="H20" t="str">
        <f t="shared" si="0"/>
        <v>0</v>
      </c>
    </row>
    <row r="21" spans="1:8" x14ac:dyDescent="0.3">
      <c r="C21">
        <v>2022</v>
      </c>
      <c r="D21">
        <v>525</v>
      </c>
      <c r="E21">
        <v>525</v>
      </c>
      <c r="F21">
        <f t="shared" si="1"/>
        <v>0</v>
      </c>
      <c r="G21">
        <f t="shared" si="2"/>
        <v>0</v>
      </c>
      <c r="H21" t="str">
        <f t="shared" si="0"/>
        <v>0</v>
      </c>
    </row>
    <row r="22" spans="1:8" x14ac:dyDescent="0.3">
      <c r="A22" t="s">
        <v>5</v>
      </c>
      <c r="B22" t="s">
        <v>16</v>
      </c>
      <c r="C22">
        <v>2018</v>
      </c>
      <c r="D22">
        <v>730</v>
      </c>
      <c r="E22">
        <v>344</v>
      </c>
      <c r="F22">
        <f t="shared" si="1"/>
        <v>386</v>
      </c>
      <c r="G22">
        <f t="shared" si="2"/>
        <v>1.1220930232558139</v>
      </c>
      <c r="H22" t="str">
        <f t="shared" si="0"/>
        <v>1</v>
      </c>
    </row>
    <row r="23" spans="1:8" x14ac:dyDescent="0.3">
      <c r="C23">
        <v>2019</v>
      </c>
      <c r="D23">
        <v>940</v>
      </c>
      <c r="E23">
        <v>730</v>
      </c>
      <c r="F23">
        <f t="shared" si="1"/>
        <v>210</v>
      </c>
      <c r="G23">
        <f t="shared" si="2"/>
        <v>0.28767123287671231</v>
      </c>
      <c r="H23" t="str">
        <f t="shared" si="0"/>
        <v>1</v>
      </c>
    </row>
    <row r="24" spans="1:8" x14ac:dyDescent="0.3">
      <c r="C24">
        <v>2020</v>
      </c>
      <c r="D24">
        <v>756</v>
      </c>
      <c r="E24">
        <v>940</v>
      </c>
      <c r="F24">
        <f t="shared" si="1"/>
        <v>-184</v>
      </c>
      <c r="G24">
        <f t="shared" si="2"/>
        <v>-0.19574468085106383</v>
      </c>
      <c r="H24" t="str">
        <f t="shared" si="0"/>
        <v>0</v>
      </c>
    </row>
    <row r="25" spans="1:8" x14ac:dyDescent="0.3">
      <c r="C25">
        <v>2021</v>
      </c>
      <c r="D25">
        <v>232</v>
      </c>
      <c r="E25">
        <v>756</v>
      </c>
      <c r="F25">
        <f t="shared" si="1"/>
        <v>-524</v>
      </c>
      <c r="G25">
        <f t="shared" si="2"/>
        <v>-0.69312169312169314</v>
      </c>
      <c r="H25" t="str">
        <f t="shared" si="0"/>
        <v>0</v>
      </c>
    </row>
    <row r="26" spans="1:8" x14ac:dyDescent="0.3">
      <c r="C26">
        <v>2022</v>
      </c>
      <c r="D26">
        <v>103</v>
      </c>
      <c r="E26">
        <v>232</v>
      </c>
      <c r="F26">
        <f t="shared" si="1"/>
        <v>-129</v>
      </c>
      <c r="G26">
        <f t="shared" si="2"/>
        <v>-0.55603448275862066</v>
      </c>
      <c r="H26" t="str">
        <f t="shared" si="0"/>
        <v>0</v>
      </c>
    </row>
    <row r="27" spans="1:8" x14ac:dyDescent="0.3">
      <c r="A27" t="s">
        <v>6</v>
      </c>
      <c r="B27" t="s">
        <v>17</v>
      </c>
      <c r="C27">
        <v>2018</v>
      </c>
      <c r="D27">
        <v>10450</v>
      </c>
      <c r="E27">
        <v>8900</v>
      </c>
      <c r="F27">
        <f t="shared" si="1"/>
        <v>1550</v>
      </c>
      <c r="G27">
        <f t="shared" si="2"/>
        <v>0.17415730337078653</v>
      </c>
      <c r="H27" t="str">
        <f t="shared" si="0"/>
        <v>1</v>
      </c>
    </row>
    <row r="28" spans="1:8" x14ac:dyDescent="0.3">
      <c r="C28">
        <v>2019</v>
      </c>
      <c r="D28">
        <v>11150</v>
      </c>
      <c r="E28">
        <v>10450</v>
      </c>
      <c r="F28">
        <f t="shared" si="1"/>
        <v>700</v>
      </c>
      <c r="G28">
        <f t="shared" si="2"/>
        <v>6.6985645933014357E-2</v>
      </c>
      <c r="H28" t="str">
        <f t="shared" si="0"/>
        <v>1</v>
      </c>
    </row>
    <row r="29" spans="1:8" x14ac:dyDescent="0.3">
      <c r="C29">
        <v>2020</v>
      </c>
      <c r="D29">
        <v>9575</v>
      </c>
      <c r="E29">
        <v>11150</v>
      </c>
      <c r="F29">
        <f t="shared" si="1"/>
        <v>-1575</v>
      </c>
      <c r="G29">
        <f t="shared" si="2"/>
        <v>-0.14125560538116591</v>
      </c>
      <c r="H29" t="str">
        <f t="shared" si="0"/>
        <v>0</v>
      </c>
    </row>
    <row r="30" spans="1:8" x14ac:dyDescent="0.3">
      <c r="C30">
        <v>2021</v>
      </c>
      <c r="D30">
        <v>8700</v>
      </c>
      <c r="E30">
        <v>9575</v>
      </c>
      <c r="F30">
        <f t="shared" si="1"/>
        <v>-875</v>
      </c>
      <c r="G30">
        <f t="shared" si="2"/>
        <v>-9.1383812010443863E-2</v>
      </c>
      <c r="H30" t="str">
        <f t="shared" si="0"/>
        <v>0</v>
      </c>
    </row>
    <row r="31" spans="1:8" x14ac:dyDescent="0.3">
      <c r="C31">
        <v>2022</v>
      </c>
      <c r="D31">
        <v>10000</v>
      </c>
      <c r="E31">
        <v>8700</v>
      </c>
      <c r="F31">
        <f t="shared" si="1"/>
        <v>1300</v>
      </c>
      <c r="G31">
        <f t="shared" si="2"/>
        <v>0.14942528735632185</v>
      </c>
      <c r="H31" t="str">
        <f t="shared" si="0"/>
        <v>1</v>
      </c>
    </row>
    <row r="32" spans="1:8" x14ac:dyDescent="0.3">
      <c r="A32" t="s">
        <v>7</v>
      </c>
      <c r="B32" t="s">
        <v>18</v>
      </c>
      <c r="C32">
        <v>2018</v>
      </c>
      <c r="D32">
        <v>7450</v>
      </c>
      <c r="E32">
        <v>7625</v>
      </c>
      <c r="F32">
        <f t="shared" si="1"/>
        <v>-175</v>
      </c>
      <c r="G32">
        <f t="shared" si="2"/>
        <v>-2.2950819672131147E-2</v>
      </c>
      <c r="H32" t="str">
        <f t="shared" si="0"/>
        <v>0</v>
      </c>
    </row>
    <row r="33" spans="1:8" x14ac:dyDescent="0.3">
      <c r="C33">
        <v>2019</v>
      </c>
      <c r="D33">
        <v>7925</v>
      </c>
      <c r="E33">
        <v>7450</v>
      </c>
      <c r="F33">
        <f t="shared" si="1"/>
        <v>475</v>
      </c>
      <c r="G33">
        <f t="shared" si="2"/>
        <v>6.3758389261744972E-2</v>
      </c>
      <c r="H33" t="str">
        <f t="shared" si="0"/>
        <v>1</v>
      </c>
    </row>
    <row r="34" spans="1:8" x14ac:dyDescent="0.3">
      <c r="C34">
        <v>2020</v>
      </c>
      <c r="D34">
        <v>6850</v>
      </c>
      <c r="E34">
        <v>7925</v>
      </c>
      <c r="F34">
        <f t="shared" si="1"/>
        <v>-1075</v>
      </c>
      <c r="G34">
        <f t="shared" si="2"/>
        <v>-0.13564668769716087</v>
      </c>
      <c r="H34" t="str">
        <f t="shared" ref="H34:H65" si="4">IF(G34&gt;N35,"1","0")</f>
        <v>0</v>
      </c>
    </row>
    <row r="35" spans="1:8" x14ac:dyDescent="0.3">
      <c r="C35">
        <v>2021</v>
      </c>
      <c r="D35">
        <v>6325</v>
      </c>
      <c r="E35">
        <v>6850</v>
      </c>
      <c r="F35">
        <f t="shared" si="1"/>
        <v>-525</v>
      </c>
      <c r="G35">
        <f t="shared" si="2"/>
        <v>-7.6642335766423361E-2</v>
      </c>
      <c r="H35" t="str">
        <f t="shared" si="4"/>
        <v>0</v>
      </c>
    </row>
    <row r="36" spans="1:8" x14ac:dyDescent="0.3">
      <c r="C36">
        <v>2022</v>
      </c>
      <c r="D36">
        <v>6725</v>
      </c>
      <c r="E36">
        <v>6325</v>
      </c>
      <c r="F36">
        <f t="shared" si="1"/>
        <v>400</v>
      </c>
      <c r="G36">
        <f t="shared" si="2"/>
        <v>6.3241106719367585E-2</v>
      </c>
      <c r="H36" t="str">
        <f t="shared" si="4"/>
        <v>1</v>
      </c>
    </row>
    <row r="37" spans="1:8" x14ac:dyDescent="0.3">
      <c r="A37" t="s">
        <v>8</v>
      </c>
      <c r="B37" t="s">
        <v>19</v>
      </c>
      <c r="C37">
        <v>2018</v>
      </c>
      <c r="D37">
        <v>2620</v>
      </c>
      <c r="E37">
        <v>2020</v>
      </c>
      <c r="F37">
        <f t="shared" si="1"/>
        <v>600</v>
      </c>
      <c r="G37">
        <f t="shared" si="2"/>
        <v>0.29702970297029702</v>
      </c>
      <c r="H37" t="str">
        <f t="shared" si="4"/>
        <v>1</v>
      </c>
    </row>
    <row r="38" spans="1:8" x14ac:dyDescent="0.3">
      <c r="C38">
        <v>2019</v>
      </c>
      <c r="D38">
        <v>2050</v>
      </c>
      <c r="E38">
        <v>2620</v>
      </c>
      <c r="F38">
        <f t="shared" si="1"/>
        <v>-570</v>
      </c>
      <c r="G38">
        <f t="shared" si="2"/>
        <v>-0.21755725190839695</v>
      </c>
      <c r="H38" t="str">
        <f t="shared" si="4"/>
        <v>0</v>
      </c>
    </row>
    <row r="39" spans="1:8" x14ac:dyDescent="0.3">
      <c r="C39">
        <v>2020</v>
      </c>
      <c r="D39">
        <v>2710</v>
      </c>
      <c r="E39">
        <v>2050</v>
      </c>
      <c r="F39">
        <f t="shared" si="1"/>
        <v>660</v>
      </c>
      <c r="G39">
        <f t="shared" si="2"/>
        <v>0.32195121951219513</v>
      </c>
      <c r="H39" t="str">
        <f t="shared" si="4"/>
        <v>1</v>
      </c>
    </row>
    <row r="40" spans="1:8" x14ac:dyDescent="0.3">
      <c r="C40">
        <v>2021</v>
      </c>
      <c r="D40">
        <v>2040</v>
      </c>
      <c r="E40">
        <v>2710</v>
      </c>
      <c r="F40">
        <f t="shared" si="1"/>
        <v>-670</v>
      </c>
      <c r="G40">
        <f t="shared" si="2"/>
        <v>-0.24723247232472326</v>
      </c>
      <c r="H40" t="str">
        <f t="shared" si="4"/>
        <v>0</v>
      </c>
    </row>
    <row r="41" spans="1:8" x14ac:dyDescent="0.3">
      <c r="C41">
        <v>2022</v>
      </c>
      <c r="D41">
        <v>2500</v>
      </c>
      <c r="E41">
        <v>2040</v>
      </c>
      <c r="F41">
        <f t="shared" si="1"/>
        <v>460</v>
      </c>
      <c r="G41">
        <f t="shared" si="2"/>
        <v>0.22549019607843138</v>
      </c>
      <c r="H41" t="str">
        <f t="shared" si="4"/>
        <v>1</v>
      </c>
    </row>
    <row r="42" spans="1:8" x14ac:dyDescent="0.3">
      <c r="A42" t="s">
        <v>9</v>
      </c>
      <c r="B42" t="s">
        <v>20</v>
      </c>
      <c r="C42">
        <v>2018</v>
      </c>
      <c r="D42">
        <v>1200</v>
      </c>
      <c r="E42">
        <v>1275</v>
      </c>
      <c r="F42">
        <f t="shared" si="1"/>
        <v>-75</v>
      </c>
      <c r="G42">
        <f t="shared" si="2"/>
        <v>-5.8823529411764705E-2</v>
      </c>
      <c r="H42" t="str">
        <f t="shared" si="4"/>
        <v>0</v>
      </c>
    </row>
    <row r="43" spans="1:8" x14ac:dyDescent="0.3">
      <c r="C43">
        <v>2019</v>
      </c>
      <c r="D43">
        <v>1300</v>
      </c>
      <c r="E43">
        <v>1200</v>
      </c>
      <c r="F43">
        <f t="shared" si="1"/>
        <v>100</v>
      </c>
      <c r="G43">
        <f t="shared" si="2"/>
        <v>8.3333333333333329E-2</v>
      </c>
      <c r="H43" t="str">
        <f t="shared" si="4"/>
        <v>1</v>
      </c>
    </row>
    <row r="44" spans="1:8" x14ac:dyDescent="0.3">
      <c r="C44">
        <v>2020</v>
      </c>
      <c r="D44">
        <v>1360</v>
      </c>
      <c r="E44">
        <v>1300</v>
      </c>
      <c r="F44">
        <f t="shared" si="1"/>
        <v>60</v>
      </c>
      <c r="G44">
        <f t="shared" si="2"/>
        <v>4.6153846153846156E-2</v>
      </c>
      <c r="H44" t="str">
        <f t="shared" si="4"/>
        <v>1</v>
      </c>
    </row>
    <row r="45" spans="1:8" x14ac:dyDescent="0.3">
      <c r="C45">
        <v>2021</v>
      </c>
      <c r="D45">
        <v>1360</v>
      </c>
      <c r="E45">
        <v>1360</v>
      </c>
      <c r="F45">
        <f t="shared" si="1"/>
        <v>0</v>
      </c>
      <c r="G45">
        <f t="shared" si="2"/>
        <v>0</v>
      </c>
      <c r="H45" t="str">
        <f t="shared" si="4"/>
        <v>0</v>
      </c>
    </row>
    <row r="46" spans="1:8" x14ac:dyDescent="0.3">
      <c r="C46">
        <v>2022</v>
      </c>
      <c r="D46">
        <v>1320</v>
      </c>
      <c r="E46">
        <v>1360</v>
      </c>
      <c r="F46">
        <f t="shared" si="1"/>
        <v>-40</v>
      </c>
      <c r="G46">
        <f t="shared" si="2"/>
        <v>-2.9411764705882353E-2</v>
      </c>
      <c r="H46" t="str">
        <f t="shared" si="4"/>
        <v>0</v>
      </c>
    </row>
    <row r="47" spans="1:8" x14ac:dyDescent="0.3">
      <c r="A47" t="s">
        <v>10</v>
      </c>
      <c r="B47" t="s">
        <v>21</v>
      </c>
      <c r="C47">
        <v>2018</v>
      </c>
      <c r="D47">
        <v>1500</v>
      </c>
      <c r="E47">
        <v>1100</v>
      </c>
      <c r="F47">
        <f t="shared" si="1"/>
        <v>400</v>
      </c>
      <c r="G47">
        <f t="shared" si="2"/>
        <v>0.36363636363636365</v>
      </c>
      <c r="H47" t="str">
        <f t="shared" si="4"/>
        <v>1</v>
      </c>
    </row>
    <row r="48" spans="1:8" x14ac:dyDescent="0.3">
      <c r="C48">
        <v>2019</v>
      </c>
      <c r="D48">
        <v>1610</v>
      </c>
      <c r="E48">
        <v>1500</v>
      </c>
      <c r="F48">
        <f t="shared" si="1"/>
        <v>110</v>
      </c>
      <c r="G48">
        <f t="shared" si="2"/>
        <v>7.3333333333333334E-2</v>
      </c>
      <c r="H48" t="str">
        <f t="shared" si="4"/>
        <v>1</v>
      </c>
    </row>
    <row r="49" spans="1:8" x14ac:dyDescent="0.3">
      <c r="C49">
        <v>2020</v>
      </c>
      <c r="D49">
        <v>1565</v>
      </c>
      <c r="E49">
        <v>1610</v>
      </c>
      <c r="F49">
        <f t="shared" si="1"/>
        <v>-45</v>
      </c>
      <c r="G49">
        <f t="shared" si="2"/>
        <v>-2.7950310559006212E-2</v>
      </c>
      <c r="H49" t="str">
        <f t="shared" si="4"/>
        <v>0</v>
      </c>
    </row>
    <row r="50" spans="1:8" x14ac:dyDescent="0.3">
      <c r="C50">
        <v>2021</v>
      </c>
      <c r="D50">
        <v>2420</v>
      </c>
      <c r="E50">
        <v>1565</v>
      </c>
      <c r="F50">
        <f t="shared" si="1"/>
        <v>855</v>
      </c>
      <c r="G50">
        <f t="shared" si="2"/>
        <v>0.54632587859424919</v>
      </c>
      <c r="H50" t="str">
        <f t="shared" si="4"/>
        <v>1</v>
      </c>
    </row>
    <row r="51" spans="1:8" x14ac:dyDescent="0.3">
      <c r="C51">
        <v>2022</v>
      </c>
      <c r="D51">
        <v>1950</v>
      </c>
      <c r="E51">
        <v>2420</v>
      </c>
      <c r="F51">
        <f t="shared" si="1"/>
        <v>-470</v>
      </c>
      <c r="G51">
        <f t="shared" si="2"/>
        <v>-0.19421487603305784</v>
      </c>
      <c r="H51" t="str">
        <f t="shared" si="4"/>
        <v>0</v>
      </c>
    </row>
    <row r="52" spans="1:8" x14ac:dyDescent="0.3">
      <c r="A52" t="s">
        <v>11</v>
      </c>
      <c r="B52" t="s">
        <v>22</v>
      </c>
      <c r="C52">
        <v>2018</v>
      </c>
      <c r="D52">
        <v>1350</v>
      </c>
      <c r="E52">
        <v>1295</v>
      </c>
      <c r="F52">
        <f t="shared" si="1"/>
        <v>55</v>
      </c>
      <c r="G52">
        <f t="shared" si="2"/>
        <v>4.2471042471042469E-2</v>
      </c>
      <c r="H52" t="str">
        <f t="shared" si="4"/>
        <v>1</v>
      </c>
    </row>
    <row r="53" spans="1:8" x14ac:dyDescent="0.3">
      <c r="C53">
        <v>2019</v>
      </c>
      <c r="D53">
        <v>1680</v>
      </c>
      <c r="E53">
        <v>1350</v>
      </c>
      <c r="F53">
        <f t="shared" si="1"/>
        <v>330</v>
      </c>
      <c r="G53">
        <f t="shared" si="2"/>
        <v>0.24444444444444444</v>
      </c>
      <c r="H53" t="str">
        <f t="shared" si="4"/>
        <v>1</v>
      </c>
    </row>
    <row r="54" spans="1:8" x14ac:dyDescent="0.3">
      <c r="C54">
        <v>2020</v>
      </c>
      <c r="D54">
        <v>1600</v>
      </c>
      <c r="E54">
        <v>1680</v>
      </c>
      <c r="F54">
        <f t="shared" si="1"/>
        <v>-80</v>
      </c>
      <c r="G54">
        <f t="shared" si="2"/>
        <v>-4.7619047619047616E-2</v>
      </c>
      <c r="H54" t="str">
        <f t="shared" si="4"/>
        <v>0</v>
      </c>
    </row>
    <row r="55" spans="1:8" x14ac:dyDescent="0.3">
      <c r="C55">
        <v>2021</v>
      </c>
      <c r="D55">
        <v>1570</v>
      </c>
      <c r="E55">
        <v>1600</v>
      </c>
      <c r="F55">
        <f t="shared" si="1"/>
        <v>-30</v>
      </c>
      <c r="G55">
        <f t="shared" si="2"/>
        <v>-1.8749999999999999E-2</v>
      </c>
      <c r="H55" t="str">
        <f t="shared" si="4"/>
        <v>0</v>
      </c>
    </row>
    <row r="56" spans="1:8" x14ac:dyDescent="0.3">
      <c r="C56">
        <v>2022</v>
      </c>
      <c r="D56">
        <v>1475</v>
      </c>
      <c r="E56">
        <v>1570</v>
      </c>
      <c r="F56">
        <f t="shared" si="1"/>
        <v>-95</v>
      </c>
      <c r="G56">
        <f t="shared" si="2"/>
        <v>-6.0509554140127389E-2</v>
      </c>
      <c r="H56" t="str">
        <f t="shared" si="4"/>
        <v>0</v>
      </c>
    </row>
    <row r="57" spans="1:8" x14ac:dyDescent="0.3">
      <c r="A57" t="s">
        <v>24</v>
      </c>
      <c r="B57" t="s">
        <v>26</v>
      </c>
      <c r="C57">
        <v>2018</v>
      </c>
      <c r="D57">
        <v>83625</v>
      </c>
      <c r="E57">
        <v>83800</v>
      </c>
      <c r="F57">
        <f t="shared" si="1"/>
        <v>-175</v>
      </c>
      <c r="G57">
        <f t="shared" si="2"/>
        <v>-2.0883054892601432E-3</v>
      </c>
      <c r="H57" t="str">
        <f t="shared" si="4"/>
        <v>0</v>
      </c>
    </row>
    <row r="58" spans="1:8" x14ac:dyDescent="0.3">
      <c r="C58">
        <v>2019</v>
      </c>
      <c r="D58">
        <v>53000</v>
      </c>
      <c r="E58">
        <v>83625</v>
      </c>
      <c r="F58">
        <f t="shared" si="1"/>
        <v>-30625</v>
      </c>
      <c r="G58">
        <f t="shared" si="2"/>
        <v>-0.36621823617339311</v>
      </c>
      <c r="H58" t="str">
        <f t="shared" si="4"/>
        <v>0</v>
      </c>
    </row>
    <row r="59" spans="1:8" x14ac:dyDescent="0.3">
      <c r="C59">
        <v>2020</v>
      </c>
      <c r="D59">
        <v>41000</v>
      </c>
      <c r="E59">
        <v>53000</v>
      </c>
      <c r="F59">
        <f t="shared" si="1"/>
        <v>-12000</v>
      </c>
      <c r="G59">
        <f t="shared" si="2"/>
        <v>-0.22641509433962265</v>
      </c>
      <c r="H59" t="str">
        <f t="shared" si="4"/>
        <v>0</v>
      </c>
    </row>
    <row r="60" spans="1:8" x14ac:dyDescent="0.3">
      <c r="C60">
        <v>2021</v>
      </c>
      <c r="D60">
        <v>30600</v>
      </c>
      <c r="E60">
        <v>41000</v>
      </c>
      <c r="F60">
        <f t="shared" si="1"/>
        <v>-10400</v>
      </c>
      <c r="G60">
        <f t="shared" si="2"/>
        <v>-0.25365853658536586</v>
      </c>
      <c r="H60" t="str">
        <f t="shared" si="4"/>
        <v>0</v>
      </c>
    </row>
    <row r="61" spans="1:8" x14ac:dyDescent="0.3">
      <c r="C61">
        <v>2022</v>
      </c>
      <c r="D61">
        <v>18000</v>
      </c>
      <c r="E61">
        <v>30600</v>
      </c>
      <c r="F61">
        <f t="shared" si="1"/>
        <v>-12600</v>
      </c>
      <c r="G61">
        <f t="shared" si="2"/>
        <v>-0.41176470588235292</v>
      </c>
      <c r="H61" t="str">
        <f t="shared" si="4"/>
        <v>0</v>
      </c>
    </row>
    <row r="62" spans="1:8" x14ac:dyDescent="0.3">
      <c r="A62" t="s">
        <v>25</v>
      </c>
      <c r="B62" t="s">
        <v>27</v>
      </c>
      <c r="C62">
        <v>2018</v>
      </c>
      <c r="D62">
        <v>3710</v>
      </c>
      <c r="E62">
        <v>4730</v>
      </c>
      <c r="F62">
        <f t="shared" si="1"/>
        <v>-1020</v>
      </c>
      <c r="G62">
        <f t="shared" si="2"/>
        <v>-0.21564482029598309</v>
      </c>
      <c r="H62" t="str">
        <f t="shared" si="4"/>
        <v>0</v>
      </c>
    </row>
    <row r="63" spans="1:8" x14ac:dyDescent="0.3">
      <c r="C63">
        <v>2019</v>
      </c>
      <c r="D63">
        <v>2100</v>
      </c>
      <c r="E63">
        <v>3710</v>
      </c>
      <c r="F63">
        <f t="shared" si="1"/>
        <v>-1610</v>
      </c>
      <c r="G63">
        <f t="shared" si="2"/>
        <v>-0.43396226415094341</v>
      </c>
      <c r="H63" t="str">
        <f t="shared" si="4"/>
        <v>0</v>
      </c>
    </row>
    <row r="64" spans="1:8" x14ac:dyDescent="0.3">
      <c r="C64">
        <v>2020</v>
      </c>
      <c r="D64">
        <v>1505</v>
      </c>
      <c r="E64">
        <v>1505</v>
      </c>
      <c r="F64">
        <f t="shared" si="1"/>
        <v>0</v>
      </c>
      <c r="G64">
        <f t="shared" si="2"/>
        <v>0</v>
      </c>
      <c r="H64" t="str">
        <f t="shared" si="4"/>
        <v>0</v>
      </c>
    </row>
    <row r="65" spans="1:8" x14ac:dyDescent="0.3">
      <c r="C65">
        <v>2021</v>
      </c>
      <c r="D65">
        <v>965</v>
      </c>
      <c r="E65">
        <v>1505</v>
      </c>
      <c r="F65">
        <f t="shared" si="1"/>
        <v>-540</v>
      </c>
      <c r="G65">
        <f t="shared" si="2"/>
        <v>-0.35880398671096347</v>
      </c>
      <c r="H65" t="str">
        <f t="shared" si="4"/>
        <v>0</v>
      </c>
    </row>
    <row r="66" spans="1:8" x14ac:dyDescent="0.3">
      <c r="C66">
        <v>2022</v>
      </c>
      <c r="D66">
        <v>840</v>
      </c>
      <c r="E66">
        <v>965</v>
      </c>
      <c r="F66">
        <f t="shared" si="1"/>
        <v>-125</v>
      </c>
      <c r="G66">
        <f t="shared" si="2"/>
        <v>-0.12953367875647667</v>
      </c>
      <c r="H66" t="str">
        <f t="shared" ref="H66:H97" si="5">IF(G66&gt;N67,"1","0")</f>
        <v>0</v>
      </c>
    </row>
    <row r="67" spans="1:8" x14ac:dyDescent="0.3">
      <c r="A67" t="s">
        <v>29</v>
      </c>
      <c r="B67" t="s">
        <v>34</v>
      </c>
      <c r="C67">
        <v>2018</v>
      </c>
      <c r="D67">
        <v>1940</v>
      </c>
      <c r="E67">
        <v>1960</v>
      </c>
      <c r="F67">
        <f t="shared" ref="F67:F106" si="6">D67-E67</f>
        <v>-20</v>
      </c>
      <c r="G67">
        <f t="shared" ref="G67:G106" si="7">F67/E67</f>
        <v>-1.020408163265306E-2</v>
      </c>
      <c r="H67" t="str">
        <f t="shared" si="5"/>
        <v>0</v>
      </c>
    </row>
    <row r="68" spans="1:8" x14ac:dyDescent="0.3">
      <c r="C68">
        <v>2019</v>
      </c>
      <c r="D68">
        <v>2250</v>
      </c>
      <c r="E68">
        <v>1940</v>
      </c>
      <c r="F68">
        <f t="shared" si="6"/>
        <v>310</v>
      </c>
      <c r="G68">
        <f t="shared" si="7"/>
        <v>0.15979381443298968</v>
      </c>
      <c r="H68" t="str">
        <f t="shared" si="5"/>
        <v>1</v>
      </c>
    </row>
    <row r="69" spans="1:8" x14ac:dyDescent="0.3">
      <c r="C69">
        <v>2020</v>
      </c>
      <c r="D69">
        <v>2420</v>
      </c>
      <c r="E69">
        <v>2250</v>
      </c>
      <c r="F69">
        <f t="shared" si="6"/>
        <v>170</v>
      </c>
      <c r="G69">
        <f t="shared" si="7"/>
        <v>7.5555555555555556E-2</v>
      </c>
      <c r="H69" t="str">
        <f t="shared" si="5"/>
        <v>1</v>
      </c>
    </row>
    <row r="70" spans="1:8" x14ac:dyDescent="0.3">
      <c r="C70">
        <v>2021</v>
      </c>
      <c r="D70">
        <v>2750</v>
      </c>
      <c r="E70">
        <v>2420</v>
      </c>
      <c r="F70">
        <f t="shared" si="6"/>
        <v>330</v>
      </c>
      <c r="G70">
        <f t="shared" si="7"/>
        <v>0.13636363636363635</v>
      </c>
      <c r="H70" t="str">
        <f t="shared" si="5"/>
        <v>1</v>
      </c>
    </row>
    <row r="71" spans="1:8" x14ac:dyDescent="0.3">
      <c r="C71">
        <v>2022</v>
      </c>
      <c r="D71">
        <v>2370</v>
      </c>
      <c r="E71">
        <v>2750</v>
      </c>
      <c r="F71">
        <f t="shared" si="6"/>
        <v>-380</v>
      </c>
      <c r="G71">
        <f t="shared" si="7"/>
        <v>-0.13818181818181818</v>
      </c>
      <c r="H71" t="str">
        <f t="shared" si="5"/>
        <v>0</v>
      </c>
    </row>
    <row r="72" spans="1:8" x14ac:dyDescent="0.3">
      <c r="A72" t="s">
        <v>30</v>
      </c>
      <c r="B72" t="s">
        <v>35</v>
      </c>
      <c r="C72">
        <v>2018</v>
      </c>
      <c r="D72">
        <v>1520</v>
      </c>
      <c r="E72">
        <v>1690</v>
      </c>
      <c r="F72">
        <f t="shared" si="6"/>
        <v>-170</v>
      </c>
      <c r="G72">
        <f t="shared" si="7"/>
        <v>-0.10059171597633136</v>
      </c>
      <c r="H72" t="str">
        <f t="shared" si="5"/>
        <v>0</v>
      </c>
    </row>
    <row r="73" spans="1:8" x14ac:dyDescent="0.3">
      <c r="C73">
        <v>2019</v>
      </c>
      <c r="D73">
        <v>1725</v>
      </c>
      <c r="E73">
        <v>1520</v>
      </c>
      <c r="F73">
        <f t="shared" si="6"/>
        <v>205</v>
      </c>
      <c r="G73">
        <f t="shared" si="7"/>
        <v>0.13486842105263158</v>
      </c>
      <c r="H73" t="str">
        <f t="shared" si="5"/>
        <v>1</v>
      </c>
    </row>
    <row r="74" spans="1:8" x14ac:dyDescent="0.3">
      <c r="C74">
        <v>2020</v>
      </c>
      <c r="D74">
        <v>1480</v>
      </c>
      <c r="E74">
        <f>D73</f>
        <v>1725</v>
      </c>
      <c r="F74">
        <f t="shared" si="6"/>
        <v>-245</v>
      </c>
      <c r="G74">
        <f>F74/E74</f>
        <v>-0.14202898550724638</v>
      </c>
      <c r="H74" t="str">
        <f t="shared" si="5"/>
        <v>0</v>
      </c>
    </row>
    <row r="75" spans="1:8" x14ac:dyDescent="0.3">
      <c r="C75">
        <v>2021</v>
      </c>
      <c r="D75">
        <v>1615</v>
      </c>
      <c r="E75">
        <v>1480</v>
      </c>
      <c r="F75">
        <f t="shared" si="6"/>
        <v>135</v>
      </c>
      <c r="G75">
        <f t="shared" si="7"/>
        <v>9.1216216216216214E-2</v>
      </c>
      <c r="H75" t="str">
        <f t="shared" si="5"/>
        <v>1</v>
      </c>
    </row>
    <row r="76" spans="1:8" x14ac:dyDescent="0.3">
      <c r="C76">
        <v>2022</v>
      </c>
      <c r="D76">
        <v>2090</v>
      </c>
      <c r="E76">
        <v>1615</v>
      </c>
      <c r="F76">
        <f t="shared" si="6"/>
        <v>475</v>
      </c>
      <c r="G76">
        <f t="shared" si="7"/>
        <v>0.29411764705882354</v>
      </c>
      <c r="H76" t="str">
        <f t="shared" si="5"/>
        <v>1</v>
      </c>
    </row>
    <row r="77" spans="1:8" x14ac:dyDescent="0.3">
      <c r="A77" t="s">
        <v>31</v>
      </c>
      <c r="B77" t="s">
        <v>36</v>
      </c>
      <c r="C77">
        <v>2018</v>
      </c>
      <c r="D77">
        <v>4300</v>
      </c>
      <c r="E77">
        <v>8500</v>
      </c>
      <c r="F77">
        <f t="shared" si="6"/>
        <v>-4200</v>
      </c>
      <c r="G77">
        <f t="shared" si="7"/>
        <v>-0.49411764705882355</v>
      </c>
      <c r="H77" t="str">
        <f t="shared" si="5"/>
        <v>0</v>
      </c>
    </row>
    <row r="78" spans="1:8" x14ac:dyDescent="0.3">
      <c r="C78">
        <v>2019</v>
      </c>
      <c r="D78">
        <v>2850</v>
      </c>
      <c r="E78">
        <v>4300</v>
      </c>
      <c r="F78">
        <f t="shared" si="6"/>
        <v>-1450</v>
      </c>
      <c r="G78">
        <f t="shared" si="7"/>
        <v>-0.33720930232558138</v>
      </c>
      <c r="H78" t="str">
        <f t="shared" si="5"/>
        <v>0</v>
      </c>
    </row>
    <row r="79" spans="1:8" x14ac:dyDescent="0.3">
      <c r="C79">
        <v>2020</v>
      </c>
      <c r="D79">
        <v>3280</v>
      </c>
      <c r="E79">
        <v>2850</v>
      </c>
      <c r="F79">
        <f t="shared" si="6"/>
        <v>430</v>
      </c>
      <c r="G79">
        <f t="shared" si="7"/>
        <v>0.15087719298245614</v>
      </c>
      <c r="H79" t="str">
        <f t="shared" si="5"/>
        <v>1</v>
      </c>
    </row>
    <row r="80" spans="1:8" x14ac:dyDescent="0.3">
      <c r="C80">
        <v>2021</v>
      </c>
      <c r="D80">
        <v>3690</v>
      </c>
      <c r="E80">
        <v>3280</v>
      </c>
      <c r="F80">
        <f t="shared" si="6"/>
        <v>410</v>
      </c>
      <c r="G80">
        <f t="shared" si="7"/>
        <v>0.125</v>
      </c>
      <c r="H80" t="str">
        <f t="shared" si="5"/>
        <v>1</v>
      </c>
    </row>
    <row r="81" spans="1:8" x14ac:dyDescent="0.3">
      <c r="C81">
        <v>2022</v>
      </c>
      <c r="D81">
        <v>4750</v>
      </c>
      <c r="E81">
        <v>3690</v>
      </c>
      <c r="F81">
        <f t="shared" si="6"/>
        <v>1060</v>
      </c>
      <c r="G81">
        <f t="shared" si="7"/>
        <v>0.2872628726287263</v>
      </c>
      <c r="H81" t="str">
        <f t="shared" si="5"/>
        <v>1</v>
      </c>
    </row>
    <row r="82" spans="1:8" x14ac:dyDescent="0.3">
      <c r="A82" t="s">
        <v>32</v>
      </c>
      <c r="B82" t="s">
        <v>37</v>
      </c>
      <c r="C82">
        <v>2018</v>
      </c>
      <c r="D82">
        <v>2810</v>
      </c>
      <c r="E82">
        <v>2810</v>
      </c>
      <c r="F82">
        <f t="shared" si="6"/>
        <v>0</v>
      </c>
      <c r="G82">
        <f>F82/E82</f>
        <v>0</v>
      </c>
      <c r="H82" t="str">
        <f t="shared" si="5"/>
        <v>0</v>
      </c>
    </row>
    <row r="83" spans="1:8" x14ac:dyDescent="0.3">
      <c r="C83">
        <v>2019</v>
      </c>
      <c r="D83">
        <v>1075</v>
      </c>
      <c r="E83">
        <v>2810</v>
      </c>
      <c r="F83">
        <f t="shared" si="6"/>
        <v>-1735</v>
      </c>
      <c r="G83">
        <f t="shared" si="7"/>
        <v>-0.61743772241992878</v>
      </c>
      <c r="H83" t="str">
        <f t="shared" si="5"/>
        <v>0</v>
      </c>
    </row>
    <row r="84" spans="1:8" x14ac:dyDescent="0.3">
      <c r="C84">
        <v>2020</v>
      </c>
      <c r="D84">
        <v>1695</v>
      </c>
      <c r="E84">
        <v>1075</v>
      </c>
      <c r="F84">
        <f t="shared" si="6"/>
        <v>620</v>
      </c>
      <c r="G84">
        <f t="shared" si="7"/>
        <v>0.57674418604651168</v>
      </c>
      <c r="H84" t="str">
        <f t="shared" si="5"/>
        <v>1</v>
      </c>
    </row>
    <row r="85" spans="1:8" x14ac:dyDescent="0.3">
      <c r="C85">
        <v>2021</v>
      </c>
      <c r="D85">
        <v>1105</v>
      </c>
      <c r="E85">
        <v>1695</v>
      </c>
      <c r="F85">
        <f t="shared" si="6"/>
        <v>-590</v>
      </c>
      <c r="G85">
        <f t="shared" si="7"/>
        <v>-0.34808259587020651</v>
      </c>
      <c r="H85" t="str">
        <f t="shared" si="5"/>
        <v>0</v>
      </c>
    </row>
    <row r="86" spans="1:8" x14ac:dyDescent="0.3">
      <c r="C86">
        <v>2022</v>
      </c>
      <c r="D86">
        <v>685</v>
      </c>
      <c r="E86">
        <v>1105</v>
      </c>
      <c r="F86">
        <f t="shared" si="6"/>
        <v>-420</v>
      </c>
      <c r="G86">
        <f t="shared" si="7"/>
        <v>-0.38009049773755654</v>
      </c>
      <c r="H86" t="str">
        <f t="shared" si="5"/>
        <v>0</v>
      </c>
    </row>
    <row r="87" spans="1:8" x14ac:dyDescent="0.3">
      <c r="A87" t="s">
        <v>33</v>
      </c>
      <c r="B87" t="s">
        <v>38</v>
      </c>
      <c r="C87">
        <v>2018</v>
      </c>
      <c r="D87">
        <v>840</v>
      </c>
      <c r="E87">
        <v>545</v>
      </c>
      <c r="F87">
        <f t="shared" si="6"/>
        <v>295</v>
      </c>
      <c r="G87">
        <f t="shared" si="7"/>
        <v>0.54128440366972475</v>
      </c>
      <c r="H87" t="str">
        <f t="shared" si="5"/>
        <v>1</v>
      </c>
    </row>
    <row r="88" spans="1:8" x14ac:dyDescent="0.3">
      <c r="C88">
        <v>2019</v>
      </c>
      <c r="D88">
        <v>1275</v>
      </c>
      <c r="E88">
        <v>840</v>
      </c>
      <c r="F88">
        <f t="shared" si="6"/>
        <v>435</v>
      </c>
      <c r="G88">
        <f t="shared" si="7"/>
        <v>0.5178571428571429</v>
      </c>
      <c r="H88" t="str">
        <f t="shared" si="5"/>
        <v>1</v>
      </c>
    </row>
    <row r="89" spans="1:8" x14ac:dyDescent="0.3">
      <c r="C89">
        <v>2020</v>
      </c>
      <c r="D89">
        <v>799</v>
      </c>
      <c r="E89">
        <v>1275</v>
      </c>
      <c r="F89">
        <f t="shared" si="6"/>
        <v>-476</v>
      </c>
      <c r="G89">
        <f t="shared" si="7"/>
        <v>-0.37333333333333335</v>
      </c>
      <c r="H89" t="str">
        <f t="shared" si="5"/>
        <v>0</v>
      </c>
    </row>
    <row r="90" spans="1:8" x14ac:dyDescent="0.3">
      <c r="C90">
        <v>2021</v>
      </c>
      <c r="D90">
        <v>865</v>
      </c>
      <c r="E90">
        <v>799</v>
      </c>
      <c r="F90">
        <f t="shared" si="6"/>
        <v>66</v>
      </c>
      <c r="G90">
        <f t="shared" si="7"/>
        <v>8.2603254067584481E-2</v>
      </c>
      <c r="H90" t="str">
        <f t="shared" si="5"/>
        <v>1</v>
      </c>
    </row>
    <row r="91" spans="1:8" x14ac:dyDescent="0.3">
      <c r="C91">
        <v>2022</v>
      </c>
      <c r="D91">
        <v>755</v>
      </c>
      <c r="E91">
        <v>865</v>
      </c>
      <c r="F91">
        <f t="shared" si="6"/>
        <v>-110</v>
      </c>
      <c r="G91">
        <f t="shared" si="7"/>
        <v>-0.12716763005780346</v>
      </c>
      <c r="H91" t="str">
        <f t="shared" si="5"/>
        <v>0</v>
      </c>
    </row>
    <row r="92" spans="1:8" x14ac:dyDescent="0.3">
      <c r="A92" t="s">
        <v>47</v>
      </c>
      <c r="B92" t="s">
        <v>39</v>
      </c>
      <c r="C92">
        <v>2018</v>
      </c>
      <c r="D92">
        <v>1390</v>
      </c>
      <c r="E92">
        <v>1800</v>
      </c>
      <c r="F92">
        <f t="shared" si="6"/>
        <v>-410</v>
      </c>
      <c r="G92">
        <f t="shared" si="7"/>
        <v>-0.22777777777777777</v>
      </c>
      <c r="H92" t="str">
        <f t="shared" si="5"/>
        <v>0</v>
      </c>
    </row>
    <row r="93" spans="1:8" x14ac:dyDescent="0.3">
      <c r="C93">
        <v>2019</v>
      </c>
      <c r="D93">
        <v>1395</v>
      </c>
      <c r="E93">
        <v>1390</v>
      </c>
      <c r="F93">
        <f t="shared" si="6"/>
        <v>5</v>
      </c>
      <c r="G93">
        <f t="shared" si="7"/>
        <v>3.5971223021582736E-3</v>
      </c>
      <c r="H93" t="str">
        <f t="shared" si="5"/>
        <v>1</v>
      </c>
    </row>
    <row r="94" spans="1:8" x14ac:dyDescent="0.3">
      <c r="C94">
        <v>2020</v>
      </c>
      <c r="D94">
        <v>1400</v>
      </c>
      <c r="E94">
        <v>1395</v>
      </c>
      <c r="F94">
        <f t="shared" si="6"/>
        <v>5</v>
      </c>
      <c r="G94">
        <f t="shared" si="7"/>
        <v>3.5842293906810036E-3</v>
      </c>
      <c r="H94" t="str">
        <f t="shared" si="5"/>
        <v>1</v>
      </c>
    </row>
    <row r="95" spans="1:8" x14ac:dyDescent="0.3">
      <c r="C95">
        <v>2021</v>
      </c>
      <c r="D95">
        <v>1500</v>
      </c>
      <c r="E95">
        <v>1400</v>
      </c>
      <c r="F95">
        <f t="shared" si="6"/>
        <v>100</v>
      </c>
      <c r="G95">
        <f t="shared" si="7"/>
        <v>7.1428571428571425E-2</v>
      </c>
      <c r="H95" t="str">
        <f t="shared" si="5"/>
        <v>1</v>
      </c>
    </row>
    <row r="96" spans="1:8" x14ac:dyDescent="0.3">
      <c r="C96">
        <v>2022</v>
      </c>
      <c r="D96">
        <v>1410</v>
      </c>
      <c r="E96">
        <v>1500</v>
      </c>
      <c r="F96">
        <f t="shared" si="6"/>
        <v>-90</v>
      </c>
      <c r="G96">
        <f t="shared" si="7"/>
        <v>-0.06</v>
      </c>
      <c r="H96" t="str">
        <f t="shared" si="5"/>
        <v>0</v>
      </c>
    </row>
    <row r="97" spans="1:8" x14ac:dyDescent="0.3">
      <c r="A97" t="s">
        <v>41</v>
      </c>
      <c r="B97" t="s">
        <v>42</v>
      </c>
      <c r="C97">
        <v>2018</v>
      </c>
      <c r="D97">
        <v>45400</v>
      </c>
      <c r="E97">
        <v>55900</v>
      </c>
      <c r="F97">
        <f t="shared" si="6"/>
        <v>-10500</v>
      </c>
      <c r="G97">
        <f t="shared" si="7"/>
        <v>-0.18783542039355994</v>
      </c>
      <c r="H97" t="str">
        <f t="shared" si="5"/>
        <v>0</v>
      </c>
    </row>
    <row r="98" spans="1:8" x14ac:dyDescent="0.3">
      <c r="C98">
        <v>2019</v>
      </c>
      <c r="D98">
        <v>42000</v>
      </c>
      <c r="E98">
        <v>45400</v>
      </c>
      <c r="F98">
        <f t="shared" si="6"/>
        <v>-3400</v>
      </c>
      <c r="G98">
        <f t="shared" si="7"/>
        <v>-7.4889867841409691E-2</v>
      </c>
      <c r="H98" t="str">
        <f t="shared" ref="H98:H106" si="8">IF(G98&gt;N99,"1","0")</f>
        <v>0</v>
      </c>
    </row>
    <row r="99" spans="1:8" x14ac:dyDescent="0.3">
      <c r="C99">
        <v>2020</v>
      </c>
      <c r="D99">
        <v>7350</v>
      </c>
      <c r="E99">
        <v>42000</v>
      </c>
      <c r="F99">
        <f t="shared" si="6"/>
        <v>-34650</v>
      </c>
      <c r="G99">
        <f t="shared" si="7"/>
        <v>-0.82499999999999996</v>
      </c>
      <c r="H99" t="str">
        <f t="shared" si="8"/>
        <v>0</v>
      </c>
    </row>
    <row r="100" spans="1:8" x14ac:dyDescent="0.3">
      <c r="C100">
        <v>2021</v>
      </c>
      <c r="D100">
        <v>4110</v>
      </c>
      <c r="E100">
        <v>7350</v>
      </c>
      <c r="F100">
        <f t="shared" si="6"/>
        <v>-3240</v>
      </c>
      <c r="G100">
        <f t="shared" si="7"/>
        <v>-0.44081632653061226</v>
      </c>
      <c r="H100" t="str">
        <f t="shared" si="8"/>
        <v>0</v>
      </c>
    </row>
    <row r="101" spans="1:8" x14ac:dyDescent="0.3">
      <c r="C101">
        <v>2022</v>
      </c>
      <c r="D101">
        <v>4700</v>
      </c>
      <c r="E101">
        <v>4110</v>
      </c>
      <c r="F101">
        <f t="shared" si="6"/>
        <v>590</v>
      </c>
      <c r="G101">
        <f t="shared" si="7"/>
        <v>0.14355231143552311</v>
      </c>
      <c r="H101" t="str">
        <f t="shared" si="8"/>
        <v>1</v>
      </c>
    </row>
    <row r="102" spans="1:8" x14ac:dyDescent="0.3">
      <c r="A102" t="s">
        <v>45</v>
      </c>
      <c r="B102" t="s">
        <v>46</v>
      </c>
      <c r="C102">
        <v>2018</v>
      </c>
      <c r="D102">
        <v>316</v>
      </c>
      <c r="E102">
        <v>194</v>
      </c>
      <c r="F102">
        <f t="shared" si="6"/>
        <v>122</v>
      </c>
      <c r="G102">
        <f t="shared" si="7"/>
        <v>0.62886597938144329</v>
      </c>
      <c r="H102" t="str">
        <f t="shared" si="8"/>
        <v>1</v>
      </c>
    </row>
    <row r="103" spans="1:8" x14ac:dyDescent="0.3">
      <c r="C103">
        <v>2019</v>
      </c>
      <c r="D103">
        <v>338</v>
      </c>
      <c r="E103">
        <v>316</v>
      </c>
      <c r="F103">
        <f t="shared" si="6"/>
        <v>22</v>
      </c>
      <c r="G103">
        <f t="shared" si="7"/>
        <v>6.9620253164556958E-2</v>
      </c>
      <c r="H103" t="str">
        <f t="shared" si="8"/>
        <v>1</v>
      </c>
    </row>
    <row r="104" spans="1:8" x14ac:dyDescent="0.3">
      <c r="C104">
        <v>2020</v>
      </c>
      <c r="D104">
        <v>346</v>
      </c>
      <c r="E104">
        <v>338</v>
      </c>
      <c r="F104">
        <f t="shared" si="6"/>
        <v>8</v>
      </c>
      <c r="G104">
        <f t="shared" si="7"/>
        <v>2.3668639053254437E-2</v>
      </c>
      <c r="H104" t="str">
        <f t="shared" si="8"/>
        <v>1</v>
      </c>
    </row>
    <row r="105" spans="1:8" x14ac:dyDescent="0.3">
      <c r="C105">
        <v>2021</v>
      </c>
      <c r="D105">
        <v>354</v>
      </c>
      <c r="E105">
        <v>346</v>
      </c>
      <c r="F105">
        <f t="shared" si="6"/>
        <v>8</v>
      </c>
      <c r="G105">
        <f t="shared" si="7"/>
        <v>2.3121387283236993E-2</v>
      </c>
      <c r="H105" t="str">
        <f t="shared" si="8"/>
        <v>1</v>
      </c>
    </row>
    <row r="106" spans="1:8" x14ac:dyDescent="0.3">
      <c r="C106">
        <v>2022</v>
      </c>
      <c r="D106">
        <v>300</v>
      </c>
      <c r="E106">
        <v>354</v>
      </c>
      <c r="F106">
        <f t="shared" si="6"/>
        <v>-54</v>
      </c>
      <c r="G106">
        <f t="shared" si="7"/>
        <v>-0.15254237288135594</v>
      </c>
      <c r="H106" t="str">
        <f t="shared" si="8"/>
        <v>0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9F915-DA8D-4CCF-9CE0-C50F290AD43B}">
  <dimension ref="A1:H122"/>
  <sheetViews>
    <sheetView workbookViewId="0">
      <selection activeCell="K10" sqref="K10"/>
    </sheetView>
  </sheetViews>
  <sheetFormatPr defaultRowHeight="14.4" x14ac:dyDescent="0.3"/>
  <cols>
    <col min="2" max="2" width="40.44140625" bestFit="1" customWidth="1"/>
    <col min="4" max="4" width="16.77734375" style="3" customWidth="1"/>
    <col min="5" max="5" width="16.109375" style="3" bestFit="1" customWidth="1"/>
    <col min="6" max="6" width="13.5546875" style="5" customWidth="1"/>
    <col min="7" max="7" width="11.33203125" bestFit="1" customWidth="1"/>
    <col min="8" max="8" width="17.6640625" bestFit="1" customWidth="1"/>
  </cols>
  <sheetData>
    <row r="1" spans="1:8" s="18" customFormat="1" ht="28.8" x14ac:dyDescent="0.3">
      <c r="A1" s="18" t="s">
        <v>0</v>
      </c>
      <c r="B1" s="18" t="s">
        <v>86</v>
      </c>
      <c r="C1" s="18" t="s">
        <v>71</v>
      </c>
      <c r="D1" s="19" t="s">
        <v>53</v>
      </c>
      <c r="E1" s="19" t="s">
        <v>54</v>
      </c>
      <c r="F1" s="20" t="s">
        <v>55</v>
      </c>
      <c r="G1" s="18" t="s">
        <v>56</v>
      </c>
    </row>
    <row r="2" spans="1:8" x14ac:dyDescent="0.3">
      <c r="A2" t="s">
        <v>1</v>
      </c>
      <c r="B2" t="s">
        <v>12</v>
      </c>
      <c r="C2">
        <v>2018</v>
      </c>
      <c r="D2" s="3">
        <f>1201296998+1201271833</f>
        <v>2402568831</v>
      </c>
      <c r="E2" s="3">
        <v>4498997362</v>
      </c>
      <c r="F2" s="5">
        <f>D2/E2</f>
        <v>0.53402316953836881</v>
      </c>
      <c r="G2" s="4">
        <f>F2</f>
        <v>0.53402316953836881</v>
      </c>
    </row>
    <row r="3" spans="1:8" x14ac:dyDescent="0.3">
      <c r="C3">
        <v>2019</v>
      </c>
      <c r="D3" s="3">
        <f>1201296998+1401271833</f>
        <v>2602568831</v>
      </c>
      <c r="E3" s="3">
        <v>4498997362</v>
      </c>
      <c r="F3" s="5">
        <f t="shared" ref="F3:F4" si="0">D3/E3</f>
        <v>0.5784775187872182</v>
      </c>
      <c r="G3" s="4">
        <f t="shared" ref="G3:G66" si="1">F3</f>
        <v>0.5784775187872182</v>
      </c>
    </row>
    <row r="4" spans="1:8" x14ac:dyDescent="0.3">
      <c r="C4">
        <v>2020</v>
      </c>
      <c r="D4" s="3">
        <f>1201296998+1401271833</f>
        <v>2602568831</v>
      </c>
      <c r="E4" s="3">
        <v>4498997362</v>
      </c>
      <c r="F4" s="5">
        <f t="shared" si="0"/>
        <v>0.5784775187872182</v>
      </c>
      <c r="G4" s="4">
        <f t="shared" si="1"/>
        <v>0.5784775187872182</v>
      </c>
    </row>
    <row r="5" spans="1:8" x14ac:dyDescent="0.3">
      <c r="C5">
        <v>2021</v>
      </c>
      <c r="D5" s="3">
        <f>1487271833+1201296998</f>
        <v>2688568831</v>
      </c>
      <c r="E5" s="3">
        <v>4498997362</v>
      </c>
      <c r="F5" s="5">
        <f>D5/E5</f>
        <v>0.59759288896422336</v>
      </c>
      <c r="G5" s="4">
        <f t="shared" si="1"/>
        <v>0.59759288896422336</v>
      </c>
      <c r="H5" s="2"/>
    </row>
    <row r="6" spans="1:8" x14ac:dyDescent="0.3">
      <c r="C6">
        <v>2022</v>
      </c>
      <c r="D6" s="3">
        <f>1487271833+1201296998</f>
        <v>2688568831</v>
      </c>
      <c r="E6" s="3">
        <v>4498997362</v>
      </c>
      <c r="F6" s="5">
        <f>(D6/E6)*100%</f>
        <v>0.59759288896422336</v>
      </c>
      <c r="G6" s="4">
        <f t="shared" si="1"/>
        <v>0.59759288896422336</v>
      </c>
      <c r="H6" s="2"/>
    </row>
    <row r="7" spans="1:8" x14ac:dyDescent="0.3">
      <c r="A7" t="s">
        <v>2</v>
      </c>
      <c r="B7" t="s">
        <v>13</v>
      </c>
      <c r="C7">
        <v>2018</v>
      </c>
      <c r="D7" s="3">
        <f>517771000+29700000</f>
        <v>547471000</v>
      </c>
      <c r="E7" s="3">
        <v>595000000</v>
      </c>
      <c r="F7" s="5">
        <f t="shared" ref="F7:F70" si="2">(D7/E7)*100%</f>
        <v>0.9201193277310924</v>
      </c>
      <c r="G7" s="4">
        <f t="shared" si="1"/>
        <v>0.9201193277310924</v>
      </c>
    </row>
    <row r="8" spans="1:8" x14ac:dyDescent="0.3">
      <c r="C8">
        <v>2019</v>
      </c>
      <c r="D8" s="3">
        <f>517771000+29700000</f>
        <v>547471000</v>
      </c>
      <c r="E8" s="3">
        <v>595000000</v>
      </c>
      <c r="F8" s="5">
        <f t="shared" si="2"/>
        <v>0.9201193277310924</v>
      </c>
      <c r="G8" s="4">
        <f t="shared" si="1"/>
        <v>0.9201193277310924</v>
      </c>
      <c r="H8" s="4"/>
    </row>
    <row r="9" spans="1:8" x14ac:dyDescent="0.3">
      <c r="C9">
        <v>2020</v>
      </c>
      <c r="D9" s="3">
        <f>517771000+29490000</f>
        <v>547261000</v>
      </c>
      <c r="E9" s="3">
        <v>595000000</v>
      </c>
      <c r="F9" s="5">
        <f t="shared" si="2"/>
        <v>0.91976638655462184</v>
      </c>
      <c r="G9" s="4">
        <f t="shared" si="1"/>
        <v>0.91976638655462184</v>
      </c>
    </row>
    <row r="10" spans="1:8" x14ac:dyDescent="0.3">
      <c r="C10">
        <v>2021</v>
      </c>
      <c r="D10" s="3">
        <v>517771000</v>
      </c>
      <c r="E10" s="3">
        <v>595000000</v>
      </c>
      <c r="F10" s="5">
        <f t="shared" si="2"/>
        <v>0.8702033613445378</v>
      </c>
      <c r="G10" s="4">
        <f t="shared" si="1"/>
        <v>0.8702033613445378</v>
      </c>
    </row>
    <row r="11" spans="1:8" x14ac:dyDescent="0.3">
      <c r="C11">
        <v>2022</v>
      </c>
      <c r="D11" s="3">
        <v>517771000</v>
      </c>
      <c r="E11" s="3">
        <v>595000000</v>
      </c>
      <c r="F11" s="5">
        <f t="shared" si="2"/>
        <v>0.8702033613445378</v>
      </c>
      <c r="G11" s="4">
        <f t="shared" si="1"/>
        <v>0.8702033613445378</v>
      </c>
    </row>
    <row r="12" spans="1:8" x14ac:dyDescent="0.3">
      <c r="A12" t="s">
        <v>3</v>
      </c>
      <c r="B12" t="s">
        <v>14</v>
      </c>
      <c r="C12">
        <v>2018</v>
      </c>
      <c r="D12" s="3">
        <f>467061150+186846000</f>
        <v>653907150</v>
      </c>
      <c r="E12" s="3">
        <v>800659050</v>
      </c>
      <c r="F12" s="5">
        <f t="shared" si="2"/>
        <v>0.81671112066990315</v>
      </c>
      <c r="G12" s="4">
        <f t="shared" si="1"/>
        <v>0.81671112066990315</v>
      </c>
    </row>
    <row r="13" spans="1:8" x14ac:dyDescent="0.3">
      <c r="C13">
        <v>2019</v>
      </c>
      <c r="D13" s="3">
        <f>467061150+210200700</f>
        <v>677261850</v>
      </c>
      <c r="E13" s="3">
        <v>800659050</v>
      </c>
      <c r="F13" s="5">
        <f t="shared" si="2"/>
        <v>0.84588046559893382</v>
      </c>
      <c r="G13" s="4">
        <f t="shared" si="1"/>
        <v>0.84588046559893382</v>
      </c>
    </row>
    <row r="14" spans="1:8" x14ac:dyDescent="0.3">
      <c r="C14">
        <v>2020</v>
      </c>
      <c r="D14" s="3">
        <f>467061150+210200700</f>
        <v>677261850</v>
      </c>
      <c r="E14" s="3">
        <v>800659050</v>
      </c>
      <c r="F14" s="5">
        <f t="shared" si="2"/>
        <v>0.84588046559893382</v>
      </c>
      <c r="G14" s="4">
        <f t="shared" si="1"/>
        <v>0.84588046559893382</v>
      </c>
    </row>
    <row r="15" spans="1:8" x14ac:dyDescent="0.3">
      <c r="C15">
        <v>2021</v>
      </c>
      <c r="D15" s="3">
        <f>467061150+210200700</f>
        <v>677261850</v>
      </c>
      <c r="E15" s="3">
        <v>800659050</v>
      </c>
      <c r="F15" s="5">
        <f t="shared" si="2"/>
        <v>0.84588046559893382</v>
      </c>
      <c r="G15" s="4">
        <f t="shared" si="1"/>
        <v>0.84588046559893382</v>
      </c>
    </row>
    <row r="16" spans="1:8" x14ac:dyDescent="0.3">
      <c r="C16">
        <v>2022</v>
      </c>
      <c r="D16" s="3">
        <f>467061150+210200700</f>
        <v>677261850</v>
      </c>
      <c r="E16" s="3">
        <v>800659050</v>
      </c>
      <c r="F16" s="5">
        <f t="shared" si="2"/>
        <v>0.84588046559893382</v>
      </c>
      <c r="G16" s="4">
        <f t="shared" si="1"/>
        <v>0.84588046559893382</v>
      </c>
    </row>
    <row r="17" spans="1:7" x14ac:dyDescent="0.3">
      <c r="A17" t="s">
        <v>4</v>
      </c>
      <c r="B17" t="s">
        <v>15</v>
      </c>
      <c r="C17">
        <v>2018</v>
      </c>
      <c r="D17" s="3">
        <f>1654185000+114231000</f>
        <v>1768416000</v>
      </c>
      <c r="E17" s="3">
        <v>6616739001</v>
      </c>
      <c r="F17" s="5">
        <f t="shared" si="2"/>
        <v>0.26726397999569518</v>
      </c>
      <c r="G17" s="4">
        <f t="shared" si="1"/>
        <v>0.26726397999569518</v>
      </c>
    </row>
    <row r="18" spans="1:7" x14ac:dyDescent="0.3">
      <c r="C18">
        <v>2019</v>
      </c>
      <c r="D18" s="3">
        <f>1564380300+1220537090+114231000</f>
        <v>2899148390</v>
      </c>
      <c r="E18" s="3">
        <v>7379580291</v>
      </c>
      <c r="F18" s="5">
        <f t="shared" si="2"/>
        <v>0.39286087767562444</v>
      </c>
      <c r="G18" s="4">
        <f t="shared" si="1"/>
        <v>0.39286087767562444</v>
      </c>
    </row>
    <row r="19" spans="1:7" x14ac:dyDescent="0.3">
      <c r="C19">
        <v>2020</v>
      </c>
      <c r="D19" s="3">
        <f>1499605800+1220537090+114297800</f>
        <v>2834440690</v>
      </c>
      <c r="E19" s="3">
        <v>7379580291</v>
      </c>
      <c r="F19" s="5">
        <f t="shared" si="2"/>
        <v>0.38409239797239303</v>
      </c>
      <c r="G19" s="4">
        <f t="shared" si="1"/>
        <v>0.38409239797239303</v>
      </c>
    </row>
    <row r="20" spans="1:7" x14ac:dyDescent="0.3">
      <c r="C20">
        <v>2021</v>
      </c>
      <c r="D20" s="3">
        <f>7582916600+6102685450+571489000</f>
        <v>14257091050</v>
      </c>
      <c r="E20" s="3">
        <v>36897901455</v>
      </c>
      <c r="F20" s="5">
        <f t="shared" si="2"/>
        <v>0.38639300577534702</v>
      </c>
      <c r="G20" s="4">
        <f t="shared" si="1"/>
        <v>0.38639300577534702</v>
      </c>
    </row>
    <row r="21" spans="1:7" x14ac:dyDescent="0.3">
      <c r="C21">
        <v>2022</v>
      </c>
      <c r="D21" s="3">
        <f>10768830564+7202314700+332372041</f>
        <v>18303517305</v>
      </c>
      <c r="E21" s="3">
        <v>36897901455</v>
      </c>
      <c r="F21" s="5">
        <f t="shared" si="2"/>
        <v>0.49605849067927704</v>
      </c>
      <c r="G21" s="4">
        <f t="shared" si="1"/>
        <v>0.49605849067927704</v>
      </c>
    </row>
    <row r="22" spans="1:7" x14ac:dyDescent="0.3">
      <c r="A22" t="s">
        <v>5</v>
      </c>
      <c r="B22" t="s">
        <v>16</v>
      </c>
      <c r="C22">
        <v>2018</v>
      </c>
      <c r="D22" s="3">
        <f>1571428570</f>
        <v>1571428570</v>
      </c>
      <c r="E22" s="3">
        <f>2374834620</f>
        <v>2374834620</v>
      </c>
      <c r="F22" s="5">
        <f t="shared" si="2"/>
        <v>0.66170021136040202</v>
      </c>
      <c r="G22" s="4">
        <f t="shared" si="1"/>
        <v>0.66170021136040202</v>
      </c>
    </row>
    <row r="23" spans="1:7" x14ac:dyDescent="0.3">
      <c r="C23">
        <v>2019</v>
      </c>
      <c r="D23" s="3">
        <f>1571428570</f>
        <v>1571428570</v>
      </c>
      <c r="E23" s="3">
        <v>2378405500</v>
      </c>
      <c r="F23" s="5">
        <f t="shared" si="2"/>
        <v>0.66070675080426777</v>
      </c>
      <c r="G23" s="4">
        <f t="shared" si="1"/>
        <v>0.66070675080426777</v>
      </c>
    </row>
    <row r="24" spans="1:7" x14ac:dyDescent="0.3">
      <c r="C24">
        <v>2020</v>
      </c>
      <c r="D24" s="3">
        <f>1571428570</f>
        <v>1571428570</v>
      </c>
      <c r="E24" s="3">
        <v>2419438170</v>
      </c>
      <c r="F24" s="5">
        <f t="shared" si="2"/>
        <v>0.64950143776561153</v>
      </c>
      <c r="G24" s="4">
        <f t="shared" si="1"/>
        <v>0.64950143776561153</v>
      </c>
    </row>
    <row r="25" spans="1:7" x14ac:dyDescent="0.3">
      <c r="C25">
        <v>2021</v>
      </c>
      <c r="D25" s="3">
        <v>6285714280</v>
      </c>
      <c r="E25" s="3">
        <v>9677752680</v>
      </c>
      <c r="F25" s="5">
        <f t="shared" si="2"/>
        <v>0.64950143776561153</v>
      </c>
      <c r="G25" s="4">
        <f t="shared" si="1"/>
        <v>0.64950143776561153</v>
      </c>
    </row>
    <row r="26" spans="1:7" x14ac:dyDescent="0.3">
      <c r="C26">
        <v>2022</v>
      </c>
      <c r="D26" s="3">
        <f>6285714280</f>
        <v>6285714280</v>
      </c>
      <c r="E26" s="3">
        <v>9677752680</v>
      </c>
      <c r="F26" s="5">
        <f t="shared" si="2"/>
        <v>0.64950143776561153</v>
      </c>
      <c r="G26" s="4">
        <f t="shared" si="1"/>
        <v>0.64950143776561153</v>
      </c>
    </row>
    <row r="27" spans="1:7" x14ac:dyDescent="0.3">
      <c r="A27" t="s">
        <v>6</v>
      </c>
      <c r="B27" t="s">
        <v>17</v>
      </c>
      <c r="C27">
        <v>2018</v>
      </c>
      <c r="D27" s="3">
        <v>9391678000</v>
      </c>
      <c r="E27" s="3">
        <v>11661908000</v>
      </c>
      <c r="F27" s="5">
        <f t="shared" si="2"/>
        <v>0.8053294538080733</v>
      </c>
      <c r="G27" s="4">
        <f t="shared" si="1"/>
        <v>0.8053294538080733</v>
      </c>
    </row>
    <row r="28" spans="1:7" x14ac:dyDescent="0.3">
      <c r="C28">
        <v>2019</v>
      </c>
      <c r="D28" s="3">
        <v>9391678000</v>
      </c>
      <c r="E28" s="3">
        <v>11661908000</v>
      </c>
      <c r="F28" s="5">
        <f t="shared" si="2"/>
        <v>0.8053294538080733</v>
      </c>
      <c r="G28" s="4">
        <f t="shared" si="1"/>
        <v>0.8053294538080733</v>
      </c>
    </row>
    <row r="29" spans="1:7" x14ac:dyDescent="0.3">
      <c r="C29">
        <v>2020</v>
      </c>
      <c r="D29" s="3">
        <v>9391678000</v>
      </c>
      <c r="E29" s="3">
        <v>11661908000</v>
      </c>
      <c r="F29" s="5">
        <f t="shared" si="2"/>
        <v>0.8053294538080733</v>
      </c>
      <c r="G29" s="4">
        <f t="shared" si="1"/>
        <v>0.8053294538080733</v>
      </c>
    </row>
    <row r="30" spans="1:7" x14ac:dyDescent="0.3">
      <c r="C30">
        <v>2021</v>
      </c>
      <c r="D30" s="3">
        <v>9391678000</v>
      </c>
      <c r="E30" s="3">
        <v>11661908000</v>
      </c>
      <c r="F30" s="5">
        <f t="shared" si="2"/>
        <v>0.8053294538080733</v>
      </c>
      <c r="G30" s="4">
        <f t="shared" si="1"/>
        <v>0.8053294538080733</v>
      </c>
    </row>
    <row r="31" spans="1:7" x14ac:dyDescent="0.3">
      <c r="C31">
        <v>2022</v>
      </c>
      <c r="D31" s="3">
        <v>9391678000</v>
      </c>
      <c r="E31" s="3">
        <v>11661908000</v>
      </c>
      <c r="F31" s="5">
        <f t="shared" si="2"/>
        <v>0.8053294538080733</v>
      </c>
      <c r="G31" s="4">
        <f t="shared" si="1"/>
        <v>0.8053294538080733</v>
      </c>
    </row>
    <row r="32" spans="1:7" x14ac:dyDescent="0.3">
      <c r="A32" t="s">
        <v>7</v>
      </c>
      <c r="B32" t="s">
        <v>18</v>
      </c>
      <c r="C32">
        <v>2018</v>
      </c>
      <c r="D32" s="3">
        <v>4396103450</v>
      </c>
      <c r="E32" s="3">
        <v>8780426500</v>
      </c>
      <c r="F32" s="5">
        <f t="shared" si="2"/>
        <v>0.50067083301705217</v>
      </c>
      <c r="G32" s="4">
        <f t="shared" si="1"/>
        <v>0.50067083301705217</v>
      </c>
    </row>
    <row r="33" spans="1:7" x14ac:dyDescent="0.3">
      <c r="C33">
        <v>2019</v>
      </c>
      <c r="D33" s="3">
        <v>4396103450</v>
      </c>
      <c r="E33" s="3">
        <v>8780426500</v>
      </c>
      <c r="F33" s="5">
        <f t="shared" si="2"/>
        <v>0.50067083301705217</v>
      </c>
      <c r="G33" s="4">
        <f t="shared" si="1"/>
        <v>0.50067083301705217</v>
      </c>
    </row>
    <row r="34" spans="1:7" x14ac:dyDescent="0.3">
      <c r="C34">
        <v>2020</v>
      </c>
      <c r="D34" s="3">
        <v>4396103450</v>
      </c>
      <c r="E34" s="3">
        <v>8780426500</v>
      </c>
      <c r="F34" s="5">
        <f t="shared" si="2"/>
        <v>0.50067083301705217</v>
      </c>
      <c r="G34" s="4">
        <f t="shared" si="1"/>
        <v>0.50067083301705217</v>
      </c>
    </row>
    <row r="35" spans="1:7" x14ac:dyDescent="0.3">
      <c r="C35">
        <v>2021</v>
      </c>
      <c r="D35" s="3">
        <v>4396103450</v>
      </c>
      <c r="E35" s="3">
        <v>8780426500</v>
      </c>
      <c r="F35" s="5">
        <f t="shared" si="2"/>
        <v>0.50067083301705217</v>
      </c>
      <c r="G35" s="4">
        <f t="shared" si="1"/>
        <v>0.50067083301705217</v>
      </c>
    </row>
    <row r="36" spans="1:7" x14ac:dyDescent="0.3">
      <c r="C36">
        <v>2022</v>
      </c>
      <c r="D36" s="3">
        <v>4396103450</v>
      </c>
      <c r="E36" s="3">
        <v>8780426500</v>
      </c>
      <c r="F36" s="5">
        <f t="shared" si="2"/>
        <v>0.50067083301705217</v>
      </c>
      <c r="G36" s="4">
        <f t="shared" si="1"/>
        <v>0.50067083301705217</v>
      </c>
    </row>
    <row r="37" spans="1:7" x14ac:dyDescent="0.3">
      <c r="A37" t="s">
        <v>8</v>
      </c>
      <c r="B37" t="s">
        <v>19</v>
      </c>
      <c r="C37">
        <v>2018</v>
      </c>
      <c r="D37" s="3">
        <f>7363121900+5844349525</f>
        <v>13207471425</v>
      </c>
      <c r="E37" s="3">
        <v>22358699725</v>
      </c>
      <c r="F37" s="5">
        <f t="shared" si="2"/>
        <v>0.59070838588311514</v>
      </c>
      <c r="G37" s="4">
        <f t="shared" si="1"/>
        <v>0.59070838588311514</v>
      </c>
    </row>
    <row r="38" spans="1:7" x14ac:dyDescent="0.3">
      <c r="C38">
        <v>2019</v>
      </c>
      <c r="D38" s="3">
        <f>7363121900+5844349525</f>
        <v>13207471425</v>
      </c>
      <c r="E38" s="3">
        <v>22358699725</v>
      </c>
      <c r="F38" s="5">
        <f t="shared" si="2"/>
        <v>0.59070838588311514</v>
      </c>
      <c r="G38" s="4">
        <f t="shared" si="1"/>
        <v>0.59070838588311514</v>
      </c>
    </row>
    <row r="39" spans="1:7" x14ac:dyDescent="0.3">
      <c r="C39">
        <v>2020</v>
      </c>
      <c r="D39" s="3">
        <f>7363121900+5844349525</f>
        <v>13207471425</v>
      </c>
      <c r="E39" s="3">
        <v>22358699725</v>
      </c>
      <c r="F39" s="5">
        <f t="shared" si="2"/>
        <v>0.59070838588311514</v>
      </c>
      <c r="G39" s="4">
        <f t="shared" si="1"/>
        <v>0.59070838588311514</v>
      </c>
    </row>
    <row r="40" spans="1:7" x14ac:dyDescent="0.3">
      <c r="C40">
        <v>2021</v>
      </c>
      <c r="D40" s="3">
        <f>7363121900+5844349525</f>
        <v>13207471425</v>
      </c>
      <c r="E40" s="3">
        <v>22358699725</v>
      </c>
      <c r="F40" s="5">
        <f t="shared" si="2"/>
        <v>0.59070838588311514</v>
      </c>
      <c r="G40" s="4">
        <f t="shared" si="1"/>
        <v>0.59070838588311514</v>
      </c>
    </row>
    <row r="41" spans="1:7" x14ac:dyDescent="0.3">
      <c r="C41">
        <v>2022</v>
      </c>
      <c r="D41" s="3">
        <f>7363121900+5844349525</f>
        <v>13207471425</v>
      </c>
      <c r="E41" s="3">
        <v>22358699725</v>
      </c>
      <c r="F41" s="5">
        <f t="shared" si="2"/>
        <v>0.59070838588311514</v>
      </c>
      <c r="G41" s="4">
        <f t="shared" si="1"/>
        <v>0.59070838588311514</v>
      </c>
    </row>
    <row r="42" spans="1:7" x14ac:dyDescent="0.3">
      <c r="A42" t="s">
        <v>9</v>
      </c>
      <c r="B42" t="s">
        <v>20</v>
      </c>
      <c r="C42">
        <v>2018</v>
      </c>
      <c r="D42" s="3">
        <f>1594467000+1285984899+1116711531+525864777</f>
        <v>4523028207</v>
      </c>
      <c r="E42" s="3">
        <v>6186488888</v>
      </c>
      <c r="F42" s="5">
        <f t="shared" si="2"/>
        <v>0.73111393051612317</v>
      </c>
      <c r="G42" s="4">
        <f t="shared" si="1"/>
        <v>0.73111393051612317</v>
      </c>
    </row>
    <row r="43" spans="1:7" x14ac:dyDescent="0.3">
      <c r="C43">
        <v>2019</v>
      </c>
      <c r="D43" s="3">
        <f>1594467000+1285984899+1116711531+525864777</f>
        <v>4523028207</v>
      </c>
      <c r="E43" s="3">
        <v>6186488888</v>
      </c>
      <c r="F43" s="5">
        <f t="shared" si="2"/>
        <v>0.73111393051612317</v>
      </c>
      <c r="G43" s="4">
        <f t="shared" si="1"/>
        <v>0.73111393051612317</v>
      </c>
    </row>
    <row r="44" spans="1:7" x14ac:dyDescent="0.3">
      <c r="C44">
        <v>2020</v>
      </c>
      <c r="D44" s="3">
        <f>6186488888-1063613966</f>
        <v>5122874922</v>
      </c>
      <c r="E44" s="3">
        <v>6186488888</v>
      </c>
      <c r="F44" s="5">
        <f t="shared" si="2"/>
        <v>0.82807469870945638</v>
      </c>
      <c r="G44" s="4">
        <f t="shared" si="1"/>
        <v>0.82807469870945638</v>
      </c>
    </row>
    <row r="45" spans="1:7" x14ac:dyDescent="0.3">
      <c r="C45">
        <v>2021</v>
      </c>
      <c r="D45" s="3">
        <f>1594467000+1370798546+1285984899+525864777+375033700</f>
        <v>5152148922</v>
      </c>
      <c r="E45" s="3">
        <v>6186488888</v>
      </c>
      <c r="F45" s="5">
        <f t="shared" si="2"/>
        <v>0.83280662347808943</v>
      </c>
      <c r="G45" s="4">
        <f t="shared" si="1"/>
        <v>0.83280662347808943</v>
      </c>
    </row>
    <row r="46" spans="1:7" x14ac:dyDescent="0.3">
      <c r="C46">
        <v>2022</v>
      </c>
      <c r="D46" s="3">
        <f>1594467000+1370798546+1285984899+525864777+375033700</f>
        <v>5152148922</v>
      </c>
      <c r="E46" s="3">
        <v>6186488888</v>
      </c>
      <c r="F46" s="5">
        <f t="shared" si="2"/>
        <v>0.83280662347808943</v>
      </c>
      <c r="G46" s="4">
        <f t="shared" si="1"/>
        <v>0.83280662347808943</v>
      </c>
    </row>
    <row r="47" spans="1:7" x14ac:dyDescent="0.3">
      <c r="A47" t="s">
        <v>10</v>
      </c>
      <c r="B47" t="s">
        <v>21</v>
      </c>
      <c r="C47">
        <v>2018</v>
      </c>
      <c r="D47" s="3">
        <f>184980375+180728750+122415875+92490000</f>
        <v>580615000</v>
      </c>
      <c r="E47" s="3">
        <v>690740500</v>
      </c>
      <c r="F47" s="5">
        <f t="shared" si="2"/>
        <v>0.840568925667454</v>
      </c>
      <c r="G47" s="4">
        <f t="shared" si="1"/>
        <v>0.840568925667454</v>
      </c>
    </row>
    <row r="48" spans="1:7" x14ac:dyDescent="0.3">
      <c r="C48">
        <v>2019</v>
      </c>
      <c r="D48" s="3">
        <f>184980375+180728750+122415875+92490000</f>
        <v>580615000</v>
      </c>
      <c r="E48" s="3">
        <v>690740500</v>
      </c>
      <c r="F48" s="5">
        <f t="shared" si="2"/>
        <v>0.840568925667454</v>
      </c>
      <c r="G48" s="4">
        <f t="shared" si="1"/>
        <v>0.840568925667454</v>
      </c>
    </row>
    <row r="49" spans="1:7" x14ac:dyDescent="0.3">
      <c r="C49">
        <v>2020</v>
      </c>
      <c r="D49" s="3">
        <f>184980375+180728750+122415875+92490000</f>
        <v>580615000</v>
      </c>
      <c r="E49" s="3">
        <v>690740500</v>
      </c>
      <c r="F49" s="5">
        <f t="shared" si="2"/>
        <v>0.840568925667454</v>
      </c>
      <c r="G49" s="4">
        <f t="shared" si="1"/>
        <v>0.840568925667454</v>
      </c>
    </row>
    <row r="50" spans="1:7" x14ac:dyDescent="0.3">
      <c r="C50">
        <v>2021</v>
      </c>
      <c r="D50" s="3">
        <f>292433314+180728750</f>
        <v>473162064</v>
      </c>
      <c r="E50" s="3">
        <v>690740500</v>
      </c>
      <c r="F50" s="5">
        <f t="shared" si="2"/>
        <v>0.68500698019010031</v>
      </c>
      <c r="G50" s="4">
        <f t="shared" si="1"/>
        <v>0.68500698019010031</v>
      </c>
    </row>
    <row r="51" spans="1:7" x14ac:dyDescent="0.3">
      <c r="C51">
        <v>2022</v>
      </c>
      <c r="D51" s="3">
        <f>292433314+180728750</f>
        <v>473162064</v>
      </c>
      <c r="E51" s="3">
        <v>690740500</v>
      </c>
      <c r="F51" s="5">
        <f t="shared" si="2"/>
        <v>0.68500698019010031</v>
      </c>
      <c r="G51" s="4">
        <f t="shared" si="1"/>
        <v>0.68500698019010031</v>
      </c>
    </row>
    <row r="52" spans="1:7" x14ac:dyDescent="0.3">
      <c r="A52" t="s">
        <v>11</v>
      </c>
      <c r="B52" t="s">
        <v>22</v>
      </c>
      <c r="C52">
        <v>2018</v>
      </c>
      <c r="D52" s="3">
        <f>2472304260+1721034000</f>
        <v>4193338260</v>
      </c>
      <c r="E52" s="3">
        <v>11553528000</v>
      </c>
      <c r="F52" s="5">
        <f t="shared" si="2"/>
        <v>0.36294872527248817</v>
      </c>
      <c r="G52" s="4">
        <f t="shared" si="1"/>
        <v>0.36294872527248817</v>
      </c>
    </row>
    <row r="53" spans="1:7" x14ac:dyDescent="0.3">
      <c r="C53">
        <v>2019</v>
      </c>
      <c r="D53" s="3">
        <f>2472304260+1731034000</f>
        <v>4203338260</v>
      </c>
      <c r="E53" s="3">
        <v>11553528000</v>
      </c>
      <c r="F53" s="5">
        <f t="shared" si="2"/>
        <v>0.36381426175623582</v>
      </c>
      <c r="G53" s="4">
        <f t="shared" si="1"/>
        <v>0.36381426175623582</v>
      </c>
    </row>
    <row r="54" spans="1:7" x14ac:dyDescent="0.3">
      <c r="C54">
        <v>2020</v>
      </c>
      <c r="D54" s="3">
        <v>2472304260</v>
      </c>
      <c r="E54" s="3">
        <v>11553528000</v>
      </c>
      <c r="F54" s="5">
        <f t="shared" si="2"/>
        <v>0.21398695359547318</v>
      </c>
      <c r="G54" s="4">
        <f t="shared" si="1"/>
        <v>0.21398695359547318</v>
      </c>
    </row>
    <row r="55" spans="1:7" x14ac:dyDescent="0.3">
      <c r="C55">
        <v>2021</v>
      </c>
      <c r="D55" s="3">
        <f>2472304260</f>
        <v>2472304260</v>
      </c>
      <c r="E55" s="3">
        <v>11553528000</v>
      </c>
      <c r="F55" s="5">
        <f t="shared" si="2"/>
        <v>0.21398695359547318</v>
      </c>
      <c r="G55" s="4">
        <f t="shared" si="1"/>
        <v>0.21398695359547318</v>
      </c>
    </row>
    <row r="56" spans="1:7" x14ac:dyDescent="0.3">
      <c r="C56">
        <v>2022</v>
      </c>
      <c r="D56" s="3">
        <f>2472304260</f>
        <v>2472304260</v>
      </c>
      <c r="E56" s="3">
        <v>11553528000</v>
      </c>
      <c r="F56" s="5">
        <f t="shared" si="2"/>
        <v>0.21398695359547318</v>
      </c>
      <c r="G56" s="4">
        <f t="shared" si="1"/>
        <v>0.21398695359547318</v>
      </c>
    </row>
    <row r="57" spans="1:7" x14ac:dyDescent="0.3">
      <c r="A57" t="s">
        <v>24</v>
      </c>
      <c r="B57" t="s">
        <v>26</v>
      </c>
      <c r="C57">
        <v>2018</v>
      </c>
      <c r="D57" s="3">
        <f>1333146800+120442700</f>
        <v>1453589500</v>
      </c>
      <c r="E57" s="3">
        <v>1924088000</v>
      </c>
      <c r="F57" s="5">
        <f t="shared" si="2"/>
        <v>0.7554693444374686</v>
      </c>
      <c r="G57" s="4">
        <f t="shared" si="1"/>
        <v>0.7554693444374686</v>
      </c>
    </row>
    <row r="58" spans="1:7" x14ac:dyDescent="0.3">
      <c r="C58">
        <v>2019</v>
      </c>
      <c r="D58" s="3">
        <f>1333146800+120442700</f>
        <v>1453589500</v>
      </c>
      <c r="E58" s="3">
        <v>1924088000</v>
      </c>
      <c r="F58" s="5">
        <f t="shared" si="2"/>
        <v>0.7554693444374686</v>
      </c>
      <c r="G58" s="4">
        <f t="shared" si="1"/>
        <v>0.7554693444374686</v>
      </c>
    </row>
    <row r="59" spans="1:7" x14ac:dyDescent="0.3">
      <c r="C59">
        <v>2020</v>
      </c>
      <c r="D59" s="3">
        <f>1333146800+120442700</f>
        <v>1453589500</v>
      </c>
      <c r="E59" s="3">
        <v>1924088000</v>
      </c>
      <c r="F59" s="5">
        <f t="shared" si="2"/>
        <v>0.7554693444374686</v>
      </c>
      <c r="G59" s="4">
        <f t="shared" si="1"/>
        <v>0.7554693444374686</v>
      </c>
    </row>
    <row r="60" spans="1:7" x14ac:dyDescent="0.3">
      <c r="C60">
        <v>2021</v>
      </c>
      <c r="D60" s="3">
        <f>1333146800+120442700</f>
        <v>1453589500</v>
      </c>
      <c r="E60" s="3">
        <v>1924088000</v>
      </c>
      <c r="F60" s="5">
        <f t="shared" si="2"/>
        <v>0.7554693444374686</v>
      </c>
      <c r="G60" s="4">
        <f t="shared" si="1"/>
        <v>0.7554693444374686</v>
      </c>
    </row>
    <row r="61" spans="1:7" x14ac:dyDescent="0.3">
      <c r="C61">
        <v>2022</v>
      </c>
      <c r="D61" s="3">
        <f>1333146800+120442700</f>
        <v>1453589500</v>
      </c>
      <c r="E61" s="3">
        <v>1924088000</v>
      </c>
      <c r="F61" s="5">
        <f t="shared" si="2"/>
        <v>0.7554693444374686</v>
      </c>
      <c r="G61" s="4">
        <f t="shared" si="1"/>
        <v>0.7554693444374686</v>
      </c>
    </row>
    <row r="62" spans="1:7" x14ac:dyDescent="0.3">
      <c r="A62" t="s">
        <v>25</v>
      </c>
      <c r="B62" t="s">
        <v>27</v>
      </c>
      <c r="C62">
        <v>2018</v>
      </c>
      <c r="D62" s="3">
        <v>107594221125</v>
      </c>
      <c r="E62" s="3">
        <v>116318076900</v>
      </c>
      <c r="F62" s="5">
        <f t="shared" si="2"/>
        <v>0.92499999993552162</v>
      </c>
      <c r="G62" s="4">
        <f t="shared" si="1"/>
        <v>0.92499999993552162</v>
      </c>
    </row>
    <row r="63" spans="1:7" x14ac:dyDescent="0.3">
      <c r="C63">
        <v>2019</v>
      </c>
      <c r="D63" s="3">
        <v>107594221125</v>
      </c>
      <c r="E63" s="3">
        <v>116318076900</v>
      </c>
      <c r="F63" s="5">
        <f t="shared" si="2"/>
        <v>0.92499999993552162</v>
      </c>
      <c r="G63" s="4">
        <f t="shared" si="1"/>
        <v>0.92499999993552162</v>
      </c>
    </row>
    <row r="64" spans="1:7" x14ac:dyDescent="0.3">
      <c r="C64">
        <v>2020</v>
      </c>
      <c r="D64" s="3">
        <v>107594221125</v>
      </c>
      <c r="E64" s="3">
        <v>116318076900</v>
      </c>
      <c r="F64" s="5">
        <f t="shared" si="2"/>
        <v>0.92499999993552162</v>
      </c>
      <c r="G64" s="4">
        <f t="shared" si="1"/>
        <v>0.92499999993552162</v>
      </c>
    </row>
    <row r="65" spans="1:7" x14ac:dyDescent="0.3">
      <c r="C65">
        <v>2021</v>
      </c>
      <c r="D65" s="3">
        <v>107594221125</v>
      </c>
      <c r="E65" s="3">
        <v>116318076900</v>
      </c>
      <c r="F65" s="5">
        <f t="shared" si="2"/>
        <v>0.92499999993552162</v>
      </c>
      <c r="G65" s="4">
        <f t="shared" si="1"/>
        <v>0.92499999993552162</v>
      </c>
    </row>
    <row r="66" spans="1:7" x14ac:dyDescent="0.3">
      <c r="C66">
        <v>2022</v>
      </c>
      <c r="D66" s="3">
        <v>107594221125</v>
      </c>
      <c r="E66" s="3">
        <v>116318076900</v>
      </c>
      <c r="F66" s="5">
        <f t="shared" si="2"/>
        <v>0.92499999993552162</v>
      </c>
      <c r="G66" s="4">
        <f t="shared" si="1"/>
        <v>0.92499999993552162</v>
      </c>
    </row>
    <row r="67" spans="1:7" x14ac:dyDescent="0.3">
      <c r="A67" t="s">
        <v>29</v>
      </c>
      <c r="B67" t="s">
        <v>34</v>
      </c>
      <c r="C67">
        <v>2018</v>
      </c>
      <c r="D67" s="3">
        <v>1031800912</v>
      </c>
      <c r="E67" s="3">
        <v>1120000000</v>
      </c>
      <c r="F67" s="5">
        <f t="shared" si="2"/>
        <v>0.92125081428571431</v>
      </c>
      <c r="G67" s="4">
        <f t="shared" ref="G67:G106" si="3">F67</f>
        <v>0.92125081428571431</v>
      </c>
    </row>
    <row r="68" spans="1:7" x14ac:dyDescent="0.3">
      <c r="C68">
        <v>2019</v>
      </c>
      <c r="D68" s="3">
        <v>1031800912</v>
      </c>
      <c r="E68" s="3">
        <v>1120000000</v>
      </c>
      <c r="F68" s="5">
        <f t="shared" si="2"/>
        <v>0.92125081428571431</v>
      </c>
      <c r="G68" s="4">
        <f t="shared" si="3"/>
        <v>0.92125081428571431</v>
      </c>
    </row>
    <row r="69" spans="1:7" x14ac:dyDescent="0.3">
      <c r="C69">
        <v>2020</v>
      </c>
      <c r="D69" s="3">
        <v>1031800912</v>
      </c>
      <c r="E69" s="3">
        <v>1120000000</v>
      </c>
      <c r="F69" s="5">
        <f t="shared" si="2"/>
        <v>0.92125081428571431</v>
      </c>
      <c r="G69" s="4">
        <f t="shared" si="3"/>
        <v>0.92125081428571431</v>
      </c>
    </row>
    <row r="70" spans="1:7" x14ac:dyDescent="0.3">
      <c r="C70">
        <v>2021</v>
      </c>
      <c r="D70" s="3">
        <v>1031800912</v>
      </c>
      <c r="E70" s="3">
        <v>1120000000</v>
      </c>
      <c r="F70" s="5">
        <f t="shared" si="2"/>
        <v>0.92125081428571431</v>
      </c>
      <c r="G70" s="4">
        <f t="shared" si="3"/>
        <v>0.92125081428571431</v>
      </c>
    </row>
    <row r="71" spans="1:7" x14ac:dyDescent="0.3">
      <c r="C71">
        <v>2022</v>
      </c>
      <c r="D71" s="3">
        <v>1031800912</v>
      </c>
      <c r="E71" s="3">
        <v>1120000000</v>
      </c>
      <c r="F71" s="5">
        <f t="shared" ref="F71:F122" si="4">(D71/E71)*100%</f>
        <v>0.92125081428571431</v>
      </c>
      <c r="G71" s="4">
        <f t="shared" si="3"/>
        <v>0.92125081428571431</v>
      </c>
    </row>
    <row r="72" spans="1:7" x14ac:dyDescent="0.3">
      <c r="A72" t="s">
        <v>30</v>
      </c>
      <c r="B72" t="s">
        <v>35</v>
      </c>
      <c r="C72">
        <v>2018</v>
      </c>
      <c r="D72" s="3">
        <f>46875122110-20172466025</f>
        <v>26702656085</v>
      </c>
      <c r="E72" s="3">
        <v>46875122110</v>
      </c>
      <c r="F72" s="5">
        <f t="shared" si="4"/>
        <v>0.56965517918732944</v>
      </c>
      <c r="G72" s="4">
        <f t="shared" si="3"/>
        <v>0.56965517918732944</v>
      </c>
    </row>
    <row r="73" spans="1:7" x14ac:dyDescent="0.3">
      <c r="C73">
        <v>2019</v>
      </c>
      <c r="D73" s="3">
        <f>46875122110-20172291425</f>
        <v>26702830685</v>
      </c>
      <c r="E73" s="3">
        <v>46875122110</v>
      </c>
      <c r="F73" s="5">
        <f t="shared" si="4"/>
        <v>0.56965890397762631</v>
      </c>
      <c r="G73" s="4">
        <f t="shared" si="3"/>
        <v>0.56965890397762631</v>
      </c>
    </row>
    <row r="74" spans="1:7" x14ac:dyDescent="0.3">
      <c r="C74">
        <v>2020</v>
      </c>
      <c r="D74" s="3">
        <f>46872947110-20121254625</f>
        <v>26751692485</v>
      </c>
      <c r="E74" s="3">
        <v>46875122110</v>
      </c>
      <c r="F74" s="5">
        <f t="shared" si="4"/>
        <v>0.57070128632887307</v>
      </c>
      <c r="G74" s="4">
        <f t="shared" si="3"/>
        <v>0.57070128632887307</v>
      </c>
    </row>
    <row r="75" spans="1:7" x14ac:dyDescent="0.3">
      <c r="C75">
        <v>2021</v>
      </c>
      <c r="D75" s="3">
        <f>46872947110-19724619525</f>
        <v>27148327585</v>
      </c>
      <c r="E75" s="3">
        <v>46875122110</v>
      </c>
      <c r="F75" s="5">
        <f t="shared" si="4"/>
        <v>0.5791628130864831</v>
      </c>
      <c r="G75" s="4">
        <f t="shared" si="3"/>
        <v>0.5791628130864831</v>
      </c>
    </row>
    <row r="76" spans="1:7" x14ac:dyDescent="0.3">
      <c r="C76">
        <v>2022</v>
      </c>
      <c r="D76" s="3">
        <f>46255641410-19073482725</f>
        <v>27182158685</v>
      </c>
      <c r="E76" s="3">
        <v>46875122110</v>
      </c>
      <c r="F76" s="5">
        <f t="shared" si="4"/>
        <v>0.57988454133970468</v>
      </c>
      <c r="G76" s="4">
        <f t="shared" si="3"/>
        <v>0.57988454133970468</v>
      </c>
    </row>
    <row r="77" spans="1:7" x14ac:dyDescent="0.3">
      <c r="A77" t="s">
        <v>31</v>
      </c>
      <c r="B77" t="s">
        <v>36</v>
      </c>
      <c r="C77">
        <v>2018</v>
      </c>
      <c r="D77" s="3">
        <f>448000000-59805080</f>
        <v>388194920</v>
      </c>
      <c r="E77" s="3">
        <v>448000000</v>
      </c>
      <c r="F77" s="5">
        <f t="shared" si="4"/>
        <v>0.86650651785714283</v>
      </c>
      <c r="G77" s="4">
        <f t="shared" si="3"/>
        <v>0.86650651785714283</v>
      </c>
    </row>
    <row r="78" spans="1:7" x14ac:dyDescent="0.3">
      <c r="C78">
        <v>2019</v>
      </c>
      <c r="D78" s="3">
        <f>448000000-59805080</f>
        <v>388194920</v>
      </c>
      <c r="E78" s="3">
        <v>448000000</v>
      </c>
      <c r="F78" s="5">
        <f t="shared" si="4"/>
        <v>0.86650651785714283</v>
      </c>
      <c r="G78" s="4">
        <f t="shared" si="3"/>
        <v>0.86650651785714283</v>
      </c>
    </row>
    <row r="79" spans="1:7" x14ac:dyDescent="0.3">
      <c r="C79">
        <v>2020</v>
      </c>
      <c r="D79" s="3">
        <f>331483000+56711920</f>
        <v>388194920</v>
      </c>
      <c r="E79" s="3">
        <f>448000000</f>
        <v>448000000</v>
      </c>
      <c r="F79" s="5">
        <f t="shared" si="4"/>
        <v>0.86650651785714283</v>
      </c>
      <c r="G79" s="4">
        <f t="shared" si="3"/>
        <v>0.86650651785714283</v>
      </c>
    </row>
    <row r="80" spans="1:7" x14ac:dyDescent="0.3">
      <c r="C80">
        <v>2021</v>
      </c>
      <c r="D80" s="3">
        <f>448000000-59805080</f>
        <v>388194920</v>
      </c>
      <c r="E80" s="3">
        <v>448000000</v>
      </c>
      <c r="F80" s="5">
        <f t="shared" si="4"/>
        <v>0.86650651785714283</v>
      </c>
      <c r="G80" s="4">
        <f t="shared" si="3"/>
        <v>0.86650651785714283</v>
      </c>
    </row>
    <row r="81" spans="1:7" x14ac:dyDescent="0.3">
      <c r="C81">
        <v>2022</v>
      </c>
      <c r="D81" s="3">
        <f>448000000-59805080</f>
        <v>388194920</v>
      </c>
      <c r="E81" s="3">
        <v>448000000</v>
      </c>
      <c r="F81" s="5">
        <f t="shared" si="4"/>
        <v>0.86650651785714283</v>
      </c>
      <c r="G81" s="4">
        <f t="shared" si="3"/>
        <v>0.86650651785714283</v>
      </c>
    </row>
    <row r="82" spans="1:7" x14ac:dyDescent="0.3">
      <c r="A82" t="s">
        <v>32</v>
      </c>
      <c r="B82" t="s">
        <v>37</v>
      </c>
      <c r="C82">
        <v>2018</v>
      </c>
      <c r="D82" s="3">
        <v>476901860</v>
      </c>
      <c r="E82" s="3">
        <v>840000000</v>
      </c>
      <c r="F82" s="5">
        <f t="shared" si="4"/>
        <v>0.56774030952380949</v>
      </c>
      <c r="G82" s="4">
        <f t="shared" si="3"/>
        <v>0.56774030952380949</v>
      </c>
    </row>
    <row r="83" spans="1:7" x14ac:dyDescent="0.3">
      <c r="C83">
        <v>2019</v>
      </c>
      <c r="D83" s="3">
        <v>476901860</v>
      </c>
      <c r="E83" s="3">
        <v>840000000</v>
      </c>
      <c r="F83" s="5">
        <f t="shared" si="4"/>
        <v>0.56774030952380949</v>
      </c>
      <c r="G83" s="4">
        <f t="shared" si="3"/>
        <v>0.56774030952380949</v>
      </c>
    </row>
    <row r="84" spans="1:7" x14ac:dyDescent="0.3">
      <c r="C84">
        <v>2020</v>
      </c>
      <c r="D84" s="3">
        <v>476901860</v>
      </c>
      <c r="E84" s="3">
        <v>840000000</v>
      </c>
      <c r="F84" s="5">
        <f t="shared" si="4"/>
        <v>0.56774030952380949</v>
      </c>
      <c r="G84" s="4">
        <f t="shared" si="3"/>
        <v>0.56774030952380949</v>
      </c>
    </row>
    <row r="85" spans="1:7" x14ac:dyDescent="0.3">
      <c r="C85">
        <v>2021</v>
      </c>
      <c r="D85" s="3">
        <v>476901860</v>
      </c>
      <c r="E85" s="3">
        <v>840000000</v>
      </c>
      <c r="F85" s="5">
        <f t="shared" si="4"/>
        <v>0.56774030952380949</v>
      </c>
      <c r="G85" s="4">
        <f t="shared" si="3"/>
        <v>0.56774030952380949</v>
      </c>
    </row>
    <row r="86" spans="1:7" x14ac:dyDescent="0.3">
      <c r="C86">
        <v>2022</v>
      </c>
      <c r="D86" s="3">
        <v>476901860</v>
      </c>
      <c r="E86" s="3">
        <v>840000000</v>
      </c>
      <c r="F86" s="5">
        <f t="shared" si="4"/>
        <v>0.56774030952380949</v>
      </c>
      <c r="G86" s="4">
        <f t="shared" si="3"/>
        <v>0.56774030952380949</v>
      </c>
    </row>
    <row r="87" spans="1:7" x14ac:dyDescent="0.3">
      <c r="A87" t="s">
        <v>33</v>
      </c>
      <c r="B87" t="s">
        <v>38</v>
      </c>
      <c r="C87">
        <v>2018</v>
      </c>
      <c r="D87" s="3">
        <v>12150000000</v>
      </c>
      <c r="E87" s="3">
        <v>15000000000</v>
      </c>
      <c r="F87" s="5">
        <f t="shared" si="4"/>
        <v>0.81</v>
      </c>
      <c r="G87" s="4">
        <f t="shared" si="3"/>
        <v>0.81</v>
      </c>
    </row>
    <row r="88" spans="1:7" x14ac:dyDescent="0.3">
      <c r="C88">
        <v>2019</v>
      </c>
      <c r="D88" s="3">
        <v>12150000000</v>
      </c>
      <c r="E88" s="3">
        <v>15000000000</v>
      </c>
      <c r="F88" s="5">
        <f t="shared" si="4"/>
        <v>0.81</v>
      </c>
      <c r="G88" s="4">
        <f t="shared" si="3"/>
        <v>0.81</v>
      </c>
    </row>
    <row r="89" spans="1:7" x14ac:dyDescent="0.3">
      <c r="C89">
        <v>2020</v>
      </c>
      <c r="D89" s="3">
        <f>24300000000</f>
        <v>24300000000</v>
      </c>
      <c r="E89" s="3">
        <v>30000000000</v>
      </c>
      <c r="F89" s="5">
        <f t="shared" si="4"/>
        <v>0.81</v>
      </c>
      <c r="G89" s="4">
        <f t="shared" si="3"/>
        <v>0.81</v>
      </c>
    </row>
    <row r="90" spans="1:7" x14ac:dyDescent="0.3">
      <c r="C90">
        <v>2021</v>
      </c>
      <c r="D90" s="3">
        <f>18137404580+6340877862</f>
        <v>24478282442</v>
      </c>
      <c r="E90" s="3">
        <f>30000000000</f>
        <v>30000000000</v>
      </c>
      <c r="F90" s="5">
        <f t="shared" si="4"/>
        <v>0.81594274806666667</v>
      </c>
      <c r="G90" s="4">
        <f t="shared" si="3"/>
        <v>0.81594274806666667</v>
      </c>
    </row>
    <row r="91" spans="1:7" x14ac:dyDescent="0.3">
      <c r="C91">
        <v>2022</v>
      </c>
      <c r="D91" s="3">
        <f>18137404580+5140877862</f>
        <v>23278282442</v>
      </c>
      <c r="E91" s="3">
        <v>30000000000</v>
      </c>
      <c r="F91" s="5">
        <f t="shared" si="4"/>
        <v>0.77594274806666663</v>
      </c>
      <c r="G91" s="4">
        <f t="shared" si="3"/>
        <v>0.77594274806666663</v>
      </c>
    </row>
    <row r="92" spans="1:7" x14ac:dyDescent="0.3">
      <c r="A92" t="s">
        <v>47</v>
      </c>
      <c r="B92" t="s">
        <v>39</v>
      </c>
      <c r="C92">
        <v>2018</v>
      </c>
      <c r="D92" s="3">
        <f>3595726618+239796700</f>
        <v>3835523318</v>
      </c>
      <c r="E92" s="3">
        <v>4500000000</v>
      </c>
      <c r="F92" s="5">
        <f t="shared" si="4"/>
        <v>0.85233851511111114</v>
      </c>
      <c r="G92" s="4">
        <f t="shared" si="3"/>
        <v>0.85233851511111114</v>
      </c>
    </row>
    <row r="93" spans="1:7" x14ac:dyDescent="0.3">
      <c r="C93">
        <v>2019</v>
      </c>
      <c r="D93" s="3">
        <v>3619823418</v>
      </c>
      <c r="E93" s="3">
        <v>4500000000</v>
      </c>
      <c r="F93" s="5">
        <f t="shared" si="4"/>
        <v>0.80440520400000004</v>
      </c>
      <c r="G93" s="4">
        <f t="shared" si="3"/>
        <v>0.80440520400000004</v>
      </c>
    </row>
    <row r="94" spans="1:7" x14ac:dyDescent="0.3">
      <c r="C94">
        <v>2020</v>
      </c>
      <c r="D94" s="3">
        <v>3674161618</v>
      </c>
      <c r="E94" s="3">
        <v>4500000000</v>
      </c>
      <c r="F94" s="5">
        <f t="shared" si="4"/>
        <v>0.81648035955555553</v>
      </c>
      <c r="G94" s="4">
        <f t="shared" si="3"/>
        <v>0.81648035955555553</v>
      </c>
    </row>
    <row r="95" spans="1:7" x14ac:dyDescent="0.3">
      <c r="C95">
        <v>2021</v>
      </c>
      <c r="D95" s="3">
        <v>3704766118</v>
      </c>
      <c r="E95" s="3">
        <v>4509864300</v>
      </c>
      <c r="F95" s="5">
        <f t="shared" si="4"/>
        <v>0.82148061927273508</v>
      </c>
      <c r="G95" s="4">
        <f t="shared" si="3"/>
        <v>0.82148061927273508</v>
      </c>
    </row>
    <row r="96" spans="1:7" x14ac:dyDescent="0.3">
      <c r="C96">
        <v>2022</v>
      </c>
      <c r="D96" s="3">
        <v>3773630518</v>
      </c>
      <c r="E96" s="3">
        <v>4509864300</v>
      </c>
      <c r="F96" s="5">
        <f t="shared" si="4"/>
        <v>0.83675034701154982</v>
      </c>
      <c r="G96" s="4">
        <f t="shared" si="3"/>
        <v>0.83675034701154982</v>
      </c>
    </row>
    <row r="97" spans="1:7" x14ac:dyDescent="0.3">
      <c r="A97" t="s">
        <v>41</v>
      </c>
      <c r="B97" t="s">
        <v>42</v>
      </c>
      <c r="C97">
        <v>2018</v>
      </c>
      <c r="D97" s="3">
        <v>6484877500</v>
      </c>
      <c r="E97" s="3">
        <v>7630000000</v>
      </c>
      <c r="F97" s="5">
        <f t="shared" si="4"/>
        <v>0.84991841415465263</v>
      </c>
      <c r="G97" s="4">
        <f t="shared" si="3"/>
        <v>0.84991841415465263</v>
      </c>
    </row>
    <row r="98" spans="1:7" x14ac:dyDescent="0.3">
      <c r="C98">
        <v>2019</v>
      </c>
      <c r="D98" s="3">
        <v>6484877500</v>
      </c>
      <c r="E98" s="3">
        <v>7630000000</v>
      </c>
      <c r="F98" s="5">
        <f t="shared" si="4"/>
        <v>0.84991841415465263</v>
      </c>
      <c r="G98" s="4">
        <f t="shared" si="3"/>
        <v>0.84991841415465263</v>
      </c>
    </row>
    <row r="99" spans="1:7" x14ac:dyDescent="0.3">
      <c r="C99">
        <v>2020</v>
      </c>
      <c r="D99" s="3">
        <f>32424387500</f>
        <v>32424387500</v>
      </c>
      <c r="E99" s="3">
        <v>38150000000</v>
      </c>
      <c r="F99" s="5">
        <f t="shared" si="4"/>
        <v>0.84991841415465263</v>
      </c>
      <c r="G99" s="4">
        <f t="shared" si="3"/>
        <v>0.84991841415465263</v>
      </c>
    </row>
    <row r="100" spans="1:7" x14ac:dyDescent="0.3">
      <c r="C100">
        <v>2021</v>
      </c>
      <c r="D100" s="3">
        <v>34424387500</v>
      </c>
      <c r="E100" s="3">
        <v>38150000000</v>
      </c>
      <c r="F100" s="5">
        <f t="shared" si="4"/>
        <v>0.90234305373525558</v>
      </c>
      <c r="G100" s="4">
        <f t="shared" si="3"/>
        <v>0.90234305373525558</v>
      </c>
    </row>
    <row r="101" spans="1:7" x14ac:dyDescent="0.3">
      <c r="C101">
        <v>2022</v>
      </c>
      <c r="D101" s="3">
        <v>34424387500</v>
      </c>
      <c r="E101" s="3">
        <v>38150000000</v>
      </c>
      <c r="F101" s="5">
        <f t="shared" si="4"/>
        <v>0.90234305373525558</v>
      </c>
      <c r="G101" s="4">
        <f t="shared" si="3"/>
        <v>0.90234305373525558</v>
      </c>
    </row>
    <row r="102" spans="1:7" x14ac:dyDescent="0.3">
      <c r="A102" t="s">
        <v>45</v>
      </c>
      <c r="B102" t="s">
        <v>46</v>
      </c>
      <c r="C102">
        <v>2018</v>
      </c>
      <c r="D102" s="3">
        <v>1195885000</v>
      </c>
      <c r="E102" s="3">
        <v>1600000000</v>
      </c>
      <c r="F102" s="5">
        <f t="shared" si="4"/>
        <v>0.747428125</v>
      </c>
      <c r="G102" s="4">
        <f t="shared" si="3"/>
        <v>0.747428125</v>
      </c>
    </row>
    <row r="103" spans="1:7" x14ac:dyDescent="0.3">
      <c r="C103">
        <v>2019</v>
      </c>
      <c r="D103" s="3">
        <v>1195885000</v>
      </c>
      <c r="E103" s="3">
        <v>1600000000</v>
      </c>
      <c r="F103" s="5">
        <f t="shared" si="4"/>
        <v>0.747428125</v>
      </c>
      <c r="G103" s="4">
        <f t="shared" si="3"/>
        <v>0.747428125</v>
      </c>
    </row>
    <row r="104" spans="1:7" x14ac:dyDescent="0.3">
      <c r="C104">
        <v>2020</v>
      </c>
      <c r="D104" s="3">
        <v>1195885000</v>
      </c>
      <c r="E104" s="3">
        <v>1600000000</v>
      </c>
      <c r="F104" s="5">
        <f t="shared" si="4"/>
        <v>0.747428125</v>
      </c>
      <c r="G104" s="4">
        <f t="shared" si="3"/>
        <v>0.747428125</v>
      </c>
    </row>
    <row r="105" spans="1:7" x14ac:dyDescent="0.3">
      <c r="C105">
        <v>2021</v>
      </c>
      <c r="D105" s="3">
        <v>1195885000</v>
      </c>
      <c r="E105" s="3">
        <v>1600000000</v>
      </c>
      <c r="F105" s="5">
        <f t="shared" si="4"/>
        <v>0.747428125</v>
      </c>
      <c r="G105" s="4">
        <f t="shared" si="3"/>
        <v>0.747428125</v>
      </c>
    </row>
    <row r="106" spans="1:7" x14ac:dyDescent="0.3">
      <c r="C106">
        <v>2022</v>
      </c>
      <c r="D106" s="3">
        <v>1195885000</v>
      </c>
      <c r="E106" s="3">
        <v>1600000000</v>
      </c>
      <c r="F106" s="5">
        <f t="shared" si="4"/>
        <v>0.747428125</v>
      </c>
      <c r="G106" s="4">
        <f t="shared" si="3"/>
        <v>0.747428125</v>
      </c>
    </row>
    <row r="107" spans="1:7" x14ac:dyDescent="0.3">
      <c r="F107" s="5" t="e">
        <f t="shared" si="4"/>
        <v>#DIV/0!</v>
      </c>
    </row>
    <row r="108" spans="1:7" x14ac:dyDescent="0.3">
      <c r="F108" s="5" t="e">
        <f t="shared" si="4"/>
        <v>#DIV/0!</v>
      </c>
    </row>
    <row r="109" spans="1:7" x14ac:dyDescent="0.3">
      <c r="F109" s="5" t="e">
        <f t="shared" si="4"/>
        <v>#DIV/0!</v>
      </c>
    </row>
    <row r="110" spans="1:7" x14ac:dyDescent="0.3">
      <c r="F110" s="5" t="e">
        <f t="shared" si="4"/>
        <v>#DIV/0!</v>
      </c>
    </row>
    <row r="111" spans="1:7" x14ac:dyDescent="0.3">
      <c r="F111" s="5" t="e">
        <f t="shared" si="4"/>
        <v>#DIV/0!</v>
      </c>
    </row>
    <row r="112" spans="1:7" x14ac:dyDescent="0.3">
      <c r="F112" s="5" t="e">
        <f t="shared" si="4"/>
        <v>#DIV/0!</v>
      </c>
    </row>
    <row r="113" spans="6:6" x14ac:dyDescent="0.3">
      <c r="F113" s="5" t="e">
        <f t="shared" si="4"/>
        <v>#DIV/0!</v>
      </c>
    </row>
    <row r="114" spans="6:6" x14ac:dyDescent="0.3">
      <c r="F114" s="5" t="e">
        <f t="shared" si="4"/>
        <v>#DIV/0!</v>
      </c>
    </row>
    <row r="115" spans="6:6" x14ac:dyDescent="0.3">
      <c r="F115" s="5" t="e">
        <f t="shared" si="4"/>
        <v>#DIV/0!</v>
      </c>
    </row>
    <row r="116" spans="6:6" x14ac:dyDescent="0.3">
      <c r="F116" s="5" t="e">
        <f t="shared" si="4"/>
        <v>#DIV/0!</v>
      </c>
    </row>
    <row r="117" spans="6:6" x14ac:dyDescent="0.3">
      <c r="F117" s="5" t="e">
        <f t="shared" si="4"/>
        <v>#DIV/0!</v>
      </c>
    </row>
    <row r="118" spans="6:6" x14ac:dyDescent="0.3">
      <c r="F118" s="5" t="e">
        <f t="shared" si="4"/>
        <v>#DIV/0!</v>
      </c>
    </row>
    <row r="119" spans="6:6" x14ac:dyDescent="0.3">
      <c r="F119" s="5" t="e">
        <f t="shared" si="4"/>
        <v>#DIV/0!</v>
      </c>
    </row>
    <row r="120" spans="6:6" x14ac:dyDescent="0.3">
      <c r="F120" s="5" t="e">
        <f t="shared" si="4"/>
        <v>#DIV/0!</v>
      </c>
    </row>
    <row r="121" spans="6:6" x14ac:dyDescent="0.3">
      <c r="F121" s="5" t="e">
        <f t="shared" si="4"/>
        <v>#DIV/0!</v>
      </c>
    </row>
    <row r="122" spans="6:6" x14ac:dyDescent="0.3">
      <c r="F122" s="5" t="e">
        <f t="shared" si="4"/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F9B55-362E-43AE-8321-8A2A137C200A}">
  <dimension ref="A1:J106"/>
  <sheetViews>
    <sheetView workbookViewId="0">
      <pane ySplit="1" topLeftCell="A2" activePane="bottomLeft" state="frozen"/>
      <selection activeCell="C1" sqref="C1"/>
      <selection pane="bottomLeft" activeCell="E1" sqref="E1"/>
    </sheetView>
  </sheetViews>
  <sheetFormatPr defaultRowHeight="14.4" x14ac:dyDescent="0.3"/>
  <cols>
    <col min="2" max="2" width="40.44140625" bestFit="1" customWidth="1"/>
    <col min="4" max="4" width="18.77734375" style="3" bestFit="1" customWidth="1"/>
    <col min="5" max="5" width="17" style="3" customWidth="1"/>
    <col min="6" max="6" width="9.33203125" style="2" bestFit="1" customWidth="1"/>
    <col min="7" max="7" width="12.109375" customWidth="1"/>
    <col min="8" max="8" width="10.44140625" customWidth="1"/>
    <col min="9" max="9" width="11.33203125" style="4" bestFit="1" customWidth="1"/>
    <col min="10" max="10" width="11.44140625" bestFit="1" customWidth="1"/>
  </cols>
  <sheetData>
    <row r="1" spans="1:9" s="18" customFormat="1" ht="28.8" x14ac:dyDescent="0.3">
      <c r="A1" s="18" t="s">
        <v>0</v>
      </c>
      <c r="B1" s="18" t="s">
        <v>86</v>
      </c>
      <c r="C1" s="18" t="s">
        <v>71</v>
      </c>
      <c r="D1" s="21" t="s">
        <v>58</v>
      </c>
      <c r="E1" s="19" t="s">
        <v>59</v>
      </c>
      <c r="F1" s="22" t="s">
        <v>60</v>
      </c>
      <c r="G1" s="23" t="s">
        <v>57</v>
      </c>
      <c r="H1" s="18" t="s">
        <v>61</v>
      </c>
      <c r="I1" s="24" t="s">
        <v>56</v>
      </c>
    </row>
    <row r="2" spans="1:9" x14ac:dyDescent="0.3">
      <c r="A2" t="s">
        <v>1</v>
      </c>
      <c r="B2" t="s">
        <v>12</v>
      </c>
      <c r="C2">
        <v>2018</v>
      </c>
      <c r="D2" s="3">
        <v>17996000000</v>
      </c>
      <c r="E2" s="3">
        <v>4498997362</v>
      </c>
      <c r="F2" s="2">
        <f>D2/E2</f>
        <v>4.0000023454114659</v>
      </c>
      <c r="G2">
        <v>10.68</v>
      </c>
      <c r="H2">
        <f>F2/G2</f>
        <v>0.37453205481380769</v>
      </c>
      <c r="I2" s="4">
        <f>H2</f>
        <v>0.37453205481380769</v>
      </c>
    </row>
    <row r="3" spans="1:9" x14ac:dyDescent="0.3">
      <c r="C3">
        <v>2019</v>
      </c>
      <c r="D3" s="3">
        <v>22495000000</v>
      </c>
      <c r="E3" s="3">
        <v>4498997362</v>
      </c>
      <c r="F3" s="2">
        <f t="shared" ref="F3:F66" si="0">D3/E3</f>
        <v>5.0000029317643326</v>
      </c>
      <c r="G3">
        <v>13.61</v>
      </c>
      <c r="H3">
        <f t="shared" ref="H3:H66" si="1">F3/G3</f>
        <v>0.36737714414139111</v>
      </c>
      <c r="I3" s="4">
        <f t="shared" ref="I3:I66" si="2">H3</f>
        <v>0.36737714414139111</v>
      </c>
    </row>
    <row r="4" spans="1:9" x14ac:dyDescent="0.3">
      <c r="C4">
        <v>2020</v>
      </c>
      <c r="D4" s="3">
        <v>26994000000</v>
      </c>
      <c r="E4" s="3">
        <v>4498997362</v>
      </c>
      <c r="F4" s="2">
        <f t="shared" si="0"/>
        <v>6.0000035181171993</v>
      </c>
      <c r="G4">
        <v>13.89</v>
      </c>
      <c r="H4">
        <f t="shared" si="1"/>
        <v>0.43196569604875446</v>
      </c>
      <c r="I4" s="4">
        <f t="shared" si="2"/>
        <v>0.43196569604875446</v>
      </c>
    </row>
    <row r="5" spans="1:9" x14ac:dyDescent="0.3">
      <c r="C5">
        <v>2021</v>
      </c>
      <c r="D5" s="3">
        <v>26994000000</v>
      </c>
      <c r="E5" s="3">
        <v>4498997362</v>
      </c>
      <c r="F5" s="2">
        <f t="shared" si="0"/>
        <v>6.0000035181171993</v>
      </c>
      <c r="G5">
        <v>18.510000000000002</v>
      </c>
      <c r="H5">
        <f t="shared" si="1"/>
        <v>0.32414929865571035</v>
      </c>
      <c r="I5" s="4">
        <f t="shared" si="2"/>
        <v>0.32414929865571035</v>
      </c>
    </row>
    <row r="6" spans="1:9" x14ac:dyDescent="0.3">
      <c r="C6">
        <v>2022</v>
      </c>
      <c r="D6" s="3">
        <v>35922000000</v>
      </c>
      <c r="E6" s="3">
        <v>4498997362</v>
      </c>
      <c r="F6" s="2">
        <f t="shared" si="0"/>
        <v>7.9844456685858356</v>
      </c>
      <c r="G6">
        <v>8.1300000000000008</v>
      </c>
      <c r="H6">
        <f t="shared" si="1"/>
        <v>0.98209663820243975</v>
      </c>
      <c r="I6" s="4">
        <f t="shared" si="2"/>
        <v>0.98209663820243975</v>
      </c>
    </row>
    <row r="7" spans="1:9" x14ac:dyDescent="0.3">
      <c r="A7" t="s">
        <v>2</v>
      </c>
      <c r="B7" t="s">
        <v>13</v>
      </c>
      <c r="C7">
        <v>2018</v>
      </c>
      <c r="D7" s="3">
        <v>26775000000</v>
      </c>
      <c r="E7" s="3">
        <v>595000000</v>
      </c>
      <c r="F7" s="2">
        <f t="shared" si="0"/>
        <v>45</v>
      </c>
      <c r="G7">
        <v>156</v>
      </c>
      <c r="H7">
        <f t="shared" si="1"/>
        <v>0.28846153846153844</v>
      </c>
      <c r="I7" s="4">
        <f t="shared" si="2"/>
        <v>0.28846153846153844</v>
      </c>
    </row>
    <row r="8" spans="1:9" x14ac:dyDescent="0.3">
      <c r="C8">
        <v>2019</v>
      </c>
      <c r="D8" s="3">
        <v>59500000000</v>
      </c>
      <c r="E8" s="3">
        <v>595000000</v>
      </c>
      <c r="F8" s="2">
        <f t="shared" si="0"/>
        <v>100</v>
      </c>
      <c r="G8">
        <v>362</v>
      </c>
      <c r="H8">
        <f t="shared" si="1"/>
        <v>0.27624309392265195</v>
      </c>
      <c r="I8" s="4">
        <f t="shared" si="2"/>
        <v>0.27624309392265195</v>
      </c>
    </row>
    <row r="9" spans="1:9" x14ac:dyDescent="0.3">
      <c r="C9">
        <v>2020</v>
      </c>
      <c r="D9" s="3">
        <v>59500000000</v>
      </c>
      <c r="E9" s="3">
        <v>595000000</v>
      </c>
      <c r="F9" s="2">
        <f t="shared" si="0"/>
        <v>100</v>
      </c>
      <c r="G9">
        <v>306</v>
      </c>
      <c r="H9">
        <f t="shared" si="1"/>
        <v>0.32679738562091504</v>
      </c>
      <c r="I9" s="4">
        <f t="shared" si="2"/>
        <v>0.32679738562091504</v>
      </c>
    </row>
    <row r="10" spans="1:9" x14ac:dyDescent="0.3">
      <c r="C10">
        <v>2021</v>
      </c>
      <c r="D10" s="3">
        <v>59500000000</v>
      </c>
      <c r="E10" s="3">
        <v>595000000</v>
      </c>
      <c r="F10" s="2">
        <f t="shared" si="0"/>
        <v>100</v>
      </c>
      <c r="G10">
        <v>314</v>
      </c>
      <c r="H10">
        <f t="shared" si="1"/>
        <v>0.31847133757961782</v>
      </c>
      <c r="I10" s="4">
        <f t="shared" si="2"/>
        <v>0.31847133757961782</v>
      </c>
    </row>
    <row r="11" spans="1:9" x14ac:dyDescent="0.3">
      <c r="C11">
        <v>2022</v>
      </c>
      <c r="D11" s="3">
        <v>59500000000</v>
      </c>
      <c r="E11" s="3">
        <v>595000000</v>
      </c>
      <c r="F11" s="2">
        <f t="shared" si="0"/>
        <v>100</v>
      </c>
      <c r="G11">
        <v>371</v>
      </c>
      <c r="H11">
        <f t="shared" si="1"/>
        <v>0.26954177897574122</v>
      </c>
      <c r="I11" s="4">
        <f t="shared" si="2"/>
        <v>0.26954177897574122</v>
      </c>
    </row>
    <row r="12" spans="1:9" x14ac:dyDescent="0.3">
      <c r="A12" t="s">
        <v>3</v>
      </c>
      <c r="B12" t="s">
        <v>14</v>
      </c>
      <c r="C12">
        <v>2018</v>
      </c>
      <c r="D12" s="3">
        <v>208171353000</v>
      </c>
      <c r="E12" s="3">
        <v>800659050</v>
      </c>
      <c r="F12" s="2">
        <f t="shared" si="0"/>
        <v>260</v>
      </c>
      <c r="G12">
        <v>422</v>
      </c>
      <c r="H12">
        <f t="shared" si="1"/>
        <v>0.61611374407582942</v>
      </c>
      <c r="I12" s="4">
        <f t="shared" si="2"/>
        <v>0.61611374407582942</v>
      </c>
    </row>
    <row r="13" spans="1:9" x14ac:dyDescent="0.3">
      <c r="C13">
        <v>2019</v>
      </c>
      <c r="D13" s="3">
        <v>382715026000</v>
      </c>
      <c r="E13" s="3">
        <v>800659050</v>
      </c>
      <c r="F13" s="2">
        <f t="shared" si="0"/>
        <v>478.0000001248971</v>
      </c>
      <c r="G13">
        <v>397</v>
      </c>
      <c r="H13">
        <f t="shared" si="1"/>
        <v>1.2040302270148542</v>
      </c>
      <c r="I13" s="4">
        <f t="shared" si="2"/>
        <v>1.2040302270148542</v>
      </c>
    </row>
    <row r="14" spans="1:9" x14ac:dyDescent="0.3">
      <c r="C14">
        <v>2020</v>
      </c>
      <c r="D14" s="3">
        <v>312257030000</v>
      </c>
      <c r="E14" s="3">
        <v>800659050</v>
      </c>
      <c r="F14" s="2">
        <f t="shared" si="0"/>
        <v>390.00000062448555</v>
      </c>
      <c r="G14">
        <v>155</v>
      </c>
      <c r="H14">
        <f t="shared" si="1"/>
        <v>2.5161290362870035</v>
      </c>
      <c r="I14" s="4">
        <f t="shared" si="2"/>
        <v>2.5161290362870035</v>
      </c>
    </row>
    <row r="15" spans="1:9" x14ac:dyDescent="0.3">
      <c r="C15">
        <v>2021</v>
      </c>
      <c r="D15" s="3">
        <v>200164763000</v>
      </c>
      <c r="E15" s="3">
        <v>800659050</v>
      </c>
      <c r="F15" s="2">
        <f t="shared" si="0"/>
        <v>250.00000062448555</v>
      </c>
      <c r="G15">
        <v>235</v>
      </c>
      <c r="H15">
        <f t="shared" si="1"/>
        <v>1.063829789891428</v>
      </c>
      <c r="I15" s="4">
        <f t="shared" si="2"/>
        <v>1.063829789891428</v>
      </c>
    </row>
    <row r="16" spans="1:9" x14ac:dyDescent="0.3">
      <c r="C16">
        <v>2022</v>
      </c>
      <c r="D16" s="3">
        <v>240197715000</v>
      </c>
      <c r="E16" s="3">
        <v>800659050</v>
      </c>
      <c r="F16" s="2">
        <f t="shared" si="0"/>
        <v>300</v>
      </c>
      <c r="G16">
        <v>288</v>
      </c>
      <c r="H16">
        <f t="shared" si="1"/>
        <v>1.0416666666666667</v>
      </c>
      <c r="I16" s="4">
        <f t="shared" si="2"/>
        <v>1.0416666666666667</v>
      </c>
    </row>
    <row r="17" spans="1:9" x14ac:dyDescent="0.3">
      <c r="A17" t="s">
        <v>4</v>
      </c>
      <c r="B17" t="s">
        <v>15</v>
      </c>
      <c r="C17">
        <v>2018</v>
      </c>
      <c r="D17" s="3">
        <v>177000000000</v>
      </c>
      <c r="E17" s="3">
        <v>6616739001</v>
      </c>
      <c r="F17" s="2">
        <f t="shared" si="0"/>
        <v>26.750337284461374</v>
      </c>
      <c r="G17">
        <v>56.79</v>
      </c>
      <c r="H17">
        <f t="shared" si="1"/>
        <v>0.47103957183414991</v>
      </c>
      <c r="I17" s="4">
        <f t="shared" si="2"/>
        <v>0.47103957183414991</v>
      </c>
    </row>
    <row r="18" spans="1:9" x14ac:dyDescent="0.3">
      <c r="C18">
        <v>2019</v>
      </c>
      <c r="D18" s="3">
        <v>125452864947</v>
      </c>
      <c r="E18" s="3">
        <v>7379580291</v>
      </c>
      <c r="F18" s="2">
        <f t="shared" si="0"/>
        <v>17</v>
      </c>
      <c r="G18">
        <v>56.49</v>
      </c>
      <c r="H18">
        <f t="shared" si="1"/>
        <v>0.30093821915383251</v>
      </c>
      <c r="I18" s="4">
        <f t="shared" si="2"/>
        <v>0.30093821915383251</v>
      </c>
    </row>
    <row r="19" spans="1:9" x14ac:dyDescent="0.3">
      <c r="C19">
        <v>2020</v>
      </c>
      <c r="D19" s="3">
        <v>206628248148</v>
      </c>
      <c r="E19" s="3">
        <v>7379580291</v>
      </c>
      <c r="F19" s="2">
        <f t="shared" si="0"/>
        <v>28</v>
      </c>
      <c r="G19">
        <v>35.200000000000003</v>
      </c>
      <c r="H19">
        <f t="shared" si="1"/>
        <v>0.79545454545454541</v>
      </c>
      <c r="I19" s="4">
        <f t="shared" si="2"/>
        <v>0.79545454545454541</v>
      </c>
    </row>
    <row r="20" spans="1:9" x14ac:dyDescent="0.3">
      <c r="C20">
        <v>2021</v>
      </c>
      <c r="D20" s="3">
        <v>131923972638</v>
      </c>
      <c r="E20" s="3">
        <v>36897901455</v>
      </c>
      <c r="F20" s="2">
        <f t="shared" si="0"/>
        <v>3.57537874610273</v>
      </c>
      <c r="G20">
        <v>11.6</v>
      </c>
      <c r="H20">
        <f t="shared" si="1"/>
        <v>0.30822230569851122</v>
      </c>
      <c r="I20" s="4">
        <f t="shared" si="2"/>
        <v>0.30822230569851122</v>
      </c>
    </row>
    <row r="21" spans="1:9" x14ac:dyDescent="0.3">
      <c r="C21">
        <v>2022</v>
      </c>
      <c r="D21" s="3">
        <v>221508548952</v>
      </c>
      <c r="E21" s="3">
        <v>36897901455</v>
      </c>
      <c r="F21" s="2">
        <f t="shared" si="0"/>
        <v>6.0032831195602752</v>
      </c>
      <c r="G21">
        <v>11.64</v>
      </c>
      <c r="H21">
        <f t="shared" si="1"/>
        <v>0.515745972470814</v>
      </c>
      <c r="I21" s="4">
        <f t="shared" si="2"/>
        <v>0.515745972470814</v>
      </c>
    </row>
    <row r="22" spans="1:9" x14ac:dyDescent="0.3">
      <c r="A22" t="s">
        <v>5</v>
      </c>
      <c r="B22" t="s">
        <v>16</v>
      </c>
      <c r="C22">
        <v>2018</v>
      </c>
      <c r="D22" s="3">
        <v>14200138260</v>
      </c>
      <c r="E22" s="3">
        <v>2374834620</v>
      </c>
      <c r="F22" s="2">
        <f t="shared" si="0"/>
        <v>5.9794219523378853</v>
      </c>
      <c r="G22">
        <v>38</v>
      </c>
      <c r="H22">
        <f t="shared" si="1"/>
        <v>0.15735320927204963</v>
      </c>
      <c r="I22" s="4">
        <f t="shared" si="2"/>
        <v>0.15735320927204963</v>
      </c>
    </row>
    <row r="23" spans="1:9" x14ac:dyDescent="0.3">
      <c r="C23">
        <v>2019</v>
      </c>
      <c r="D23" s="3">
        <v>26140929100</v>
      </c>
      <c r="E23" s="3">
        <v>2378405500</v>
      </c>
      <c r="F23" s="2">
        <f t="shared" si="0"/>
        <v>10.9909471282336</v>
      </c>
      <c r="G23">
        <v>44</v>
      </c>
      <c r="H23">
        <f t="shared" si="1"/>
        <v>0.24979425291439999</v>
      </c>
      <c r="I23" s="4">
        <f t="shared" si="2"/>
        <v>0.24979425291439999</v>
      </c>
    </row>
    <row r="24" spans="1:9" x14ac:dyDescent="0.3">
      <c r="C24">
        <v>2020</v>
      </c>
      <c r="D24" s="3">
        <v>28635668400</v>
      </c>
      <c r="E24" s="3">
        <v>2419438170</v>
      </c>
      <c r="F24" s="2">
        <f t="shared" si="0"/>
        <v>11.835668608964701</v>
      </c>
      <c r="G24">
        <v>16</v>
      </c>
      <c r="H24">
        <f t="shared" si="1"/>
        <v>0.73972928806029381</v>
      </c>
      <c r="I24" s="4">
        <f t="shared" si="2"/>
        <v>0.73972928806029381</v>
      </c>
    </row>
    <row r="25" spans="1:9" x14ac:dyDescent="0.3">
      <c r="C25">
        <v>2021</v>
      </c>
      <c r="D25" s="3">
        <v>9677752680</v>
      </c>
      <c r="E25" s="3">
        <v>9677752680</v>
      </c>
      <c r="F25" s="2">
        <f t="shared" si="0"/>
        <v>1</v>
      </c>
      <c r="G25">
        <v>1.25</v>
      </c>
      <c r="H25">
        <f t="shared" si="1"/>
        <v>0.8</v>
      </c>
      <c r="I25" s="4">
        <f t="shared" si="2"/>
        <v>0.8</v>
      </c>
    </row>
    <row r="26" spans="1:9" x14ac:dyDescent="0.3">
      <c r="C26">
        <v>2022</v>
      </c>
      <c r="D26" s="3">
        <v>9677752680</v>
      </c>
      <c r="E26" s="3">
        <v>9677752680</v>
      </c>
      <c r="F26" s="2">
        <f t="shared" si="0"/>
        <v>1</v>
      </c>
      <c r="G26">
        <v>0.19</v>
      </c>
      <c r="H26" s="7">
        <f>F26/G26</f>
        <v>5.2631578947368425</v>
      </c>
      <c r="I26" s="4">
        <f t="shared" si="2"/>
        <v>5.2631578947368425</v>
      </c>
    </row>
    <row r="27" spans="1:9" x14ac:dyDescent="0.3">
      <c r="A27" t="s">
        <v>6</v>
      </c>
      <c r="B27" t="s">
        <v>17</v>
      </c>
      <c r="C27">
        <v>2018</v>
      </c>
      <c r="D27" s="3">
        <v>2565620000000</v>
      </c>
      <c r="E27" s="3">
        <v>11661908000</v>
      </c>
      <c r="F27" s="2">
        <f t="shared" si="0"/>
        <v>220.00002057982277</v>
      </c>
      <c r="G27">
        <v>392</v>
      </c>
      <c r="H27">
        <f t="shared" si="1"/>
        <v>0.56122454229546626</v>
      </c>
      <c r="I27" s="4">
        <f t="shared" si="2"/>
        <v>0.56122454229546626</v>
      </c>
    </row>
    <row r="28" spans="1:9" x14ac:dyDescent="0.3">
      <c r="C28">
        <v>2019</v>
      </c>
      <c r="D28" s="3">
        <v>1597681000000</v>
      </c>
      <c r="E28" s="3">
        <v>11661908000</v>
      </c>
      <c r="F28" s="2">
        <f t="shared" si="0"/>
        <v>136.9999660432924</v>
      </c>
      <c r="G28">
        <v>432</v>
      </c>
      <c r="H28">
        <f t="shared" si="1"/>
        <v>0.31712955102613982</v>
      </c>
      <c r="I28" s="4">
        <f t="shared" si="2"/>
        <v>0.31712955102613982</v>
      </c>
    </row>
    <row r="29" spans="1:9" x14ac:dyDescent="0.3">
      <c r="C29">
        <v>2020</v>
      </c>
      <c r="D29" s="3">
        <v>2507310000000</v>
      </c>
      <c r="E29" s="3">
        <v>11661908000</v>
      </c>
      <c r="F29" s="2">
        <f t="shared" si="0"/>
        <v>214.99998113516244</v>
      </c>
      <c r="G29">
        <v>565</v>
      </c>
      <c r="H29">
        <f t="shared" si="1"/>
        <v>0.38053094006223442</v>
      </c>
      <c r="I29" s="4">
        <f t="shared" si="2"/>
        <v>0.38053094006223442</v>
      </c>
    </row>
    <row r="30" spans="1:9" x14ac:dyDescent="0.3">
      <c r="C30">
        <v>2021</v>
      </c>
      <c r="D30" s="3">
        <v>2507310000000</v>
      </c>
      <c r="E30" s="3">
        <v>11661908000</v>
      </c>
      <c r="F30" s="2">
        <f t="shared" si="0"/>
        <v>214.99998113516244</v>
      </c>
      <c r="G30">
        <v>549</v>
      </c>
      <c r="H30">
        <f t="shared" si="1"/>
        <v>0.39162109496386599</v>
      </c>
      <c r="I30" s="4">
        <f t="shared" si="2"/>
        <v>0.39162109496386599</v>
      </c>
    </row>
    <row r="31" spans="1:9" x14ac:dyDescent="0.3">
      <c r="C31">
        <v>2022</v>
      </c>
      <c r="D31" s="3">
        <v>2507310000000</v>
      </c>
      <c r="E31" s="3">
        <v>11661908000</v>
      </c>
      <c r="F31" s="2">
        <f t="shared" si="0"/>
        <v>214.99998113516244</v>
      </c>
      <c r="G31">
        <v>393</v>
      </c>
      <c r="H31">
        <f t="shared" si="1"/>
        <v>0.5470737433464693</v>
      </c>
      <c r="I31" s="4">
        <f t="shared" si="2"/>
        <v>0.5470737433464693</v>
      </c>
    </row>
    <row r="32" spans="1:9" x14ac:dyDescent="0.3">
      <c r="A32" t="s">
        <v>7</v>
      </c>
      <c r="B32" t="s">
        <v>18</v>
      </c>
      <c r="C32">
        <v>2018</v>
      </c>
      <c r="D32" s="3">
        <v>2651689000000</v>
      </c>
      <c r="E32" s="3">
        <v>8780426500</v>
      </c>
      <c r="F32" s="2">
        <f t="shared" si="0"/>
        <v>302.00002243626778</v>
      </c>
      <c r="G32">
        <v>474</v>
      </c>
      <c r="H32">
        <f t="shared" si="1"/>
        <v>0.63713084902166195</v>
      </c>
      <c r="I32" s="4">
        <f t="shared" si="2"/>
        <v>0.63713084902166195</v>
      </c>
    </row>
    <row r="33" spans="1:10" x14ac:dyDescent="0.3">
      <c r="C33">
        <v>2019</v>
      </c>
      <c r="D33" s="3">
        <v>1501453000000</v>
      </c>
      <c r="E33" s="3">
        <v>8780426500</v>
      </c>
      <c r="F33" s="2">
        <f t="shared" si="0"/>
        <v>171.00000780144336</v>
      </c>
      <c r="G33">
        <v>559</v>
      </c>
      <c r="H33">
        <f t="shared" si="1"/>
        <v>0.30590341288272516</v>
      </c>
      <c r="I33" s="4">
        <f t="shared" si="2"/>
        <v>0.30590341288272516</v>
      </c>
    </row>
    <row r="34" spans="1:10" x14ac:dyDescent="0.3">
      <c r="C34">
        <v>2020</v>
      </c>
      <c r="D34" s="3">
        <v>2440959000000</v>
      </c>
      <c r="E34" s="3">
        <v>8780426500</v>
      </c>
      <c r="F34" s="2">
        <f t="shared" si="0"/>
        <v>278.00004931423319</v>
      </c>
      <c r="G34">
        <v>735</v>
      </c>
      <c r="H34">
        <f t="shared" si="1"/>
        <v>0.37823135961120163</v>
      </c>
      <c r="I34" s="4">
        <f t="shared" si="2"/>
        <v>0.37823135961120163</v>
      </c>
    </row>
    <row r="35" spans="1:10" x14ac:dyDescent="0.3">
      <c r="C35">
        <v>2021</v>
      </c>
      <c r="D35" s="3">
        <v>2440959000000</v>
      </c>
      <c r="E35" s="3">
        <v>8780426500</v>
      </c>
      <c r="F35" s="2">
        <f t="shared" si="0"/>
        <v>278.00004931423319</v>
      </c>
      <c r="G35">
        <v>870</v>
      </c>
      <c r="H35">
        <f t="shared" si="1"/>
        <v>0.31954028656808414</v>
      </c>
      <c r="I35" s="4">
        <f t="shared" si="2"/>
        <v>0.31954028656808414</v>
      </c>
    </row>
    <row r="36" spans="1:10" x14ac:dyDescent="0.3">
      <c r="C36">
        <v>2022</v>
      </c>
      <c r="D36" s="3">
        <v>2440959000000</v>
      </c>
      <c r="E36" s="3">
        <v>8780426500</v>
      </c>
      <c r="F36" s="2">
        <f t="shared" si="0"/>
        <v>278.00004931423319</v>
      </c>
      <c r="G36">
        <v>724</v>
      </c>
      <c r="H36">
        <f t="shared" si="1"/>
        <v>0.38397796866606793</v>
      </c>
      <c r="I36" s="4">
        <f t="shared" si="2"/>
        <v>0.38397796866606793</v>
      </c>
    </row>
    <row r="37" spans="1:10" x14ac:dyDescent="0.3">
      <c r="A37" t="s">
        <v>8</v>
      </c>
      <c r="B37" t="s">
        <v>19</v>
      </c>
      <c r="C37">
        <v>2018</v>
      </c>
      <c r="D37" s="3">
        <v>603684892575</v>
      </c>
      <c r="E37" s="3">
        <v>22358699725</v>
      </c>
      <c r="F37" s="2">
        <f t="shared" si="0"/>
        <v>27</v>
      </c>
      <c r="G37">
        <v>77</v>
      </c>
      <c r="H37">
        <f t="shared" si="1"/>
        <v>0.35064935064935066</v>
      </c>
      <c r="I37" s="4">
        <f t="shared" si="2"/>
        <v>0.35064935064935066</v>
      </c>
    </row>
    <row r="38" spans="1:10" x14ac:dyDescent="0.3">
      <c r="C38">
        <v>2019</v>
      </c>
      <c r="D38" s="3">
        <v>648402292025</v>
      </c>
      <c r="E38" s="3">
        <v>22358699725</v>
      </c>
      <c r="F38" s="2">
        <f t="shared" si="0"/>
        <v>29</v>
      </c>
      <c r="G38">
        <v>89</v>
      </c>
      <c r="H38">
        <f t="shared" si="1"/>
        <v>0.3258426966292135</v>
      </c>
      <c r="I38" s="4">
        <f t="shared" si="2"/>
        <v>0.3258426966292135</v>
      </c>
    </row>
    <row r="39" spans="1:10" x14ac:dyDescent="0.3">
      <c r="C39">
        <v>2020</v>
      </c>
      <c r="D39" s="3">
        <v>670760991750</v>
      </c>
      <c r="E39" s="3">
        <v>22358699725</v>
      </c>
      <c r="F39" s="2">
        <f t="shared" si="0"/>
        <v>30</v>
      </c>
      <c r="G39">
        <v>92</v>
      </c>
      <c r="H39">
        <f t="shared" si="1"/>
        <v>0.32608695652173914</v>
      </c>
      <c r="I39" s="4">
        <f t="shared" si="2"/>
        <v>0.32608695652173914</v>
      </c>
    </row>
    <row r="40" spans="1:10" x14ac:dyDescent="0.3">
      <c r="C40">
        <v>2021</v>
      </c>
      <c r="D40" s="3">
        <v>1162652385700</v>
      </c>
      <c r="E40" s="3">
        <v>22358699725</v>
      </c>
      <c r="F40" s="2">
        <f t="shared" si="0"/>
        <v>52</v>
      </c>
      <c r="G40">
        <v>53</v>
      </c>
      <c r="H40">
        <f t="shared" si="1"/>
        <v>0.98113207547169812</v>
      </c>
      <c r="I40" s="4">
        <f t="shared" si="2"/>
        <v>0.98113207547169812</v>
      </c>
    </row>
    <row r="41" spans="1:10" x14ac:dyDescent="0.3">
      <c r="C41">
        <v>2022</v>
      </c>
      <c r="D41" s="3">
        <v>469532694225</v>
      </c>
      <c r="E41" s="3">
        <v>22358699725</v>
      </c>
      <c r="F41" s="2">
        <f t="shared" si="0"/>
        <v>21</v>
      </c>
      <c r="G41">
        <v>87</v>
      </c>
      <c r="H41">
        <f t="shared" si="1"/>
        <v>0.2413793103448276</v>
      </c>
      <c r="I41" s="4">
        <f t="shared" si="2"/>
        <v>0.2413793103448276</v>
      </c>
    </row>
    <row r="42" spans="1:10" x14ac:dyDescent="0.3">
      <c r="A42" t="s">
        <v>9</v>
      </c>
      <c r="B42" t="s">
        <v>20</v>
      </c>
      <c r="C42">
        <v>2018</v>
      </c>
      <c r="D42" s="3">
        <v>36005365328</v>
      </c>
      <c r="E42" s="3">
        <v>6186488888</v>
      </c>
      <c r="F42" s="2">
        <f t="shared" si="0"/>
        <v>5.8199999999741374</v>
      </c>
      <c r="G42">
        <v>28.07</v>
      </c>
      <c r="H42">
        <f t="shared" si="1"/>
        <v>0.20733879586655282</v>
      </c>
      <c r="I42" s="4">
        <f t="shared" si="2"/>
        <v>0.20733879586655282</v>
      </c>
    </row>
    <row r="43" spans="1:10" x14ac:dyDescent="0.3">
      <c r="C43">
        <v>2019</v>
      </c>
      <c r="D43" s="3">
        <v>59724779679</v>
      </c>
      <c r="E43" s="3">
        <v>6186488888</v>
      </c>
      <c r="F43" s="2">
        <f t="shared" si="0"/>
        <v>9.6540672359161288</v>
      </c>
      <c r="G43">
        <v>49.29</v>
      </c>
      <c r="H43">
        <f t="shared" si="1"/>
        <v>0.1958625935466855</v>
      </c>
      <c r="I43" s="4">
        <f t="shared" si="2"/>
        <v>0.1958625935466855</v>
      </c>
    </row>
    <row r="44" spans="1:10" x14ac:dyDescent="0.3">
      <c r="C44">
        <v>2020</v>
      </c>
      <c r="D44" s="3">
        <v>149528741987</v>
      </c>
      <c r="E44" s="3">
        <v>6186488888</v>
      </c>
      <c r="F44" s="2">
        <f t="shared" si="0"/>
        <v>24.170211034734507</v>
      </c>
      <c r="G44">
        <v>35.979999999999997</v>
      </c>
      <c r="H44">
        <f t="shared" si="1"/>
        <v>0.67176795538450551</v>
      </c>
      <c r="I44" s="4">
        <f t="shared" si="2"/>
        <v>0.67176795538450551</v>
      </c>
    </row>
    <row r="45" spans="1:10" x14ac:dyDescent="0.3">
      <c r="C45">
        <v>2021</v>
      </c>
      <c r="D45" s="3">
        <v>297289648543</v>
      </c>
      <c r="E45" s="3">
        <v>6186488888</v>
      </c>
      <c r="F45" s="2">
        <f t="shared" si="0"/>
        <v>48.054664596530024</v>
      </c>
      <c r="G45">
        <v>46.48</v>
      </c>
      <c r="H45">
        <f t="shared" si="1"/>
        <v>1.0338783260871349</v>
      </c>
      <c r="I45" s="4">
        <f t="shared" si="2"/>
        <v>1.0338783260871349</v>
      </c>
    </row>
    <row r="46" spans="1:10" x14ac:dyDescent="0.3">
      <c r="C46">
        <v>2022</v>
      </c>
      <c r="D46" s="3">
        <v>346139578657</v>
      </c>
      <c r="E46" s="3">
        <v>6186488888</v>
      </c>
      <c r="F46" s="2">
        <f t="shared" si="0"/>
        <v>55.95089313558951</v>
      </c>
      <c r="G46">
        <v>74.98</v>
      </c>
      <c r="H46">
        <f t="shared" si="1"/>
        <v>0.74621089804733942</v>
      </c>
      <c r="I46" s="4">
        <f t="shared" si="2"/>
        <v>0.74621089804733942</v>
      </c>
    </row>
    <row r="47" spans="1:10" x14ac:dyDescent="0.3">
      <c r="A47" t="s">
        <v>10</v>
      </c>
      <c r="B47" t="s">
        <v>21</v>
      </c>
      <c r="C47">
        <v>2018</v>
      </c>
      <c r="D47" s="3">
        <v>4351665150</v>
      </c>
      <c r="E47" s="3">
        <v>690740500</v>
      </c>
      <c r="F47" s="2">
        <f t="shared" si="0"/>
        <v>6.3</v>
      </c>
      <c r="G47">
        <v>46.69</v>
      </c>
      <c r="H47">
        <f t="shared" si="1"/>
        <v>0.13493253373313344</v>
      </c>
      <c r="I47" s="4">
        <f t="shared" si="2"/>
        <v>0.13493253373313344</v>
      </c>
    </row>
    <row r="48" spans="1:10" x14ac:dyDescent="0.3">
      <c r="C48">
        <v>2019</v>
      </c>
      <c r="D48" s="3">
        <v>5594998050</v>
      </c>
      <c r="E48" s="3">
        <v>690740500</v>
      </c>
      <c r="F48" s="2">
        <f t="shared" si="0"/>
        <v>8.1</v>
      </c>
      <c r="G48">
        <v>61.83</v>
      </c>
      <c r="H48">
        <f t="shared" si="1"/>
        <v>0.13100436681222707</v>
      </c>
      <c r="I48" s="4">
        <f t="shared" si="2"/>
        <v>0.13100436681222707</v>
      </c>
      <c r="J48" s="6"/>
    </row>
    <row r="49" spans="1:9" x14ac:dyDescent="0.3">
      <c r="C49">
        <v>2020</v>
      </c>
      <c r="D49" s="3">
        <v>9324996750</v>
      </c>
      <c r="E49" s="3">
        <v>690740500</v>
      </c>
      <c r="F49" s="2">
        <f t="shared" si="0"/>
        <v>13.5</v>
      </c>
      <c r="G49">
        <v>65.42</v>
      </c>
      <c r="H49">
        <f t="shared" si="1"/>
        <v>0.20635891164781411</v>
      </c>
      <c r="I49" s="4">
        <f t="shared" si="2"/>
        <v>0.20635891164781411</v>
      </c>
    </row>
    <row r="50" spans="1:9" x14ac:dyDescent="0.3">
      <c r="C50">
        <v>2021</v>
      </c>
      <c r="D50" s="3">
        <v>9324996750</v>
      </c>
      <c r="E50" s="3">
        <v>690740500</v>
      </c>
      <c r="F50" s="2">
        <f t="shared" si="0"/>
        <v>13.5</v>
      </c>
      <c r="G50">
        <v>122.91</v>
      </c>
      <c r="H50">
        <f t="shared" si="1"/>
        <v>0.10983646570661459</v>
      </c>
      <c r="I50" s="4">
        <f t="shared" si="2"/>
        <v>0.10983646570661459</v>
      </c>
    </row>
    <row r="51" spans="1:9" x14ac:dyDescent="0.3">
      <c r="C51">
        <v>2022</v>
      </c>
      <c r="D51" s="3">
        <v>29841405600</v>
      </c>
      <c r="E51" s="3">
        <v>690740500</v>
      </c>
      <c r="F51" s="2">
        <f t="shared" si="0"/>
        <v>43.202049973904813</v>
      </c>
      <c r="G51">
        <v>120.89</v>
      </c>
      <c r="H51">
        <f t="shared" si="1"/>
        <v>0.35736661406158338</v>
      </c>
      <c r="I51" s="4">
        <f t="shared" si="2"/>
        <v>0.35736661406158338</v>
      </c>
    </row>
    <row r="52" spans="1:9" x14ac:dyDescent="0.3">
      <c r="A52" t="s">
        <v>11</v>
      </c>
      <c r="B52" t="s">
        <v>22</v>
      </c>
      <c r="C52">
        <v>2018</v>
      </c>
      <c r="D52" s="3">
        <v>115535000000</v>
      </c>
      <c r="E52" s="3">
        <v>11553528000</v>
      </c>
      <c r="F52" s="2">
        <f t="shared" si="0"/>
        <v>9.9999757649784549</v>
      </c>
      <c r="G52">
        <v>60</v>
      </c>
      <c r="H52">
        <f t="shared" si="1"/>
        <v>0.16666626274964091</v>
      </c>
      <c r="I52" s="4">
        <f t="shared" si="2"/>
        <v>0.16666626274964091</v>
      </c>
    </row>
    <row r="53" spans="1:9" x14ac:dyDescent="0.3">
      <c r="C53">
        <v>2019</v>
      </c>
      <c r="D53" s="3">
        <v>138642000000</v>
      </c>
      <c r="E53" s="3">
        <v>11553528000</v>
      </c>
      <c r="F53" s="2">
        <f t="shared" si="0"/>
        <v>11.999970917974146</v>
      </c>
      <c r="G53">
        <v>89</v>
      </c>
      <c r="H53">
        <f t="shared" si="1"/>
        <v>0.13483113390982188</v>
      </c>
      <c r="I53" s="4">
        <f t="shared" si="2"/>
        <v>0.13483113390982188</v>
      </c>
    </row>
    <row r="54" spans="1:9" x14ac:dyDescent="0.3">
      <c r="C54">
        <v>2020</v>
      </c>
      <c r="D54" s="3">
        <v>124778000000</v>
      </c>
      <c r="E54" s="3">
        <v>11553528000</v>
      </c>
      <c r="F54" s="2">
        <f t="shared" si="0"/>
        <v>10.799991136906407</v>
      </c>
      <c r="G54">
        <v>100</v>
      </c>
      <c r="H54">
        <f t="shared" si="1"/>
        <v>0.10799991136906406</v>
      </c>
      <c r="I54" s="4">
        <f t="shared" si="2"/>
        <v>0.10799991136906406</v>
      </c>
    </row>
    <row r="55" spans="1:9" x14ac:dyDescent="0.3">
      <c r="C55">
        <v>2021</v>
      </c>
      <c r="D55" s="3">
        <v>883845000000</v>
      </c>
      <c r="E55" s="3">
        <v>11553528000</v>
      </c>
      <c r="F55" s="2">
        <f t="shared" si="0"/>
        <v>76.50000934779402</v>
      </c>
      <c r="G55">
        <v>122</v>
      </c>
      <c r="H55">
        <f t="shared" si="1"/>
        <v>0.62704925694913127</v>
      </c>
      <c r="I55" s="4">
        <f t="shared" si="2"/>
        <v>0.62704925694913127</v>
      </c>
    </row>
    <row r="56" spans="1:9" x14ac:dyDescent="0.3">
      <c r="C56">
        <v>2022</v>
      </c>
      <c r="D56" s="3">
        <v>259954000000</v>
      </c>
      <c r="E56" s="3">
        <v>11553528000</v>
      </c>
      <c r="F56" s="2">
        <f t="shared" si="0"/>
        <v>22.499967109613618</v>
      </c>
      <c r="G56">
        <v>92</v>
      </c>
      <c r="H56">
        <f t="shared" si="1"/>
        <v>0.24456485988710455</v>
      </c>
      <c r="I56" s="4">
        <f t="shared" si="2"/>
        <v>0.24456485988710455</v>
      </c>
    </row>
    <row r="57" spans="1:9" x14ac:dyDescent="0.3">
      <c r="A57" t="s">
        <v>24</v>
      </c>
      <c r="B57" t="s">
        <v>26</v>
      </c>
      <c r="C57">
        <v>2018</v>
      </c>
      <c r="D57" s="3">
        <v>5002629000000</v>
      </c>
      <c r="E57" s="3">
        <v>1924088000</v>
      </c>
      <c r="F57" s="2">
        <f t="shared" si="0"/>
        <v>2600.0001039453496</v>
      </c>
      <c r="G57">
        <v>4050</v>
      </c>
      <c r="H57">
        <f t="shared" si="1"/>
        <v>0.64197533430749376</v>
      </c>
      <c r="I57" s="4">
        <f t="shared" si="2"/>
        <v>0.64197533430749376</v>
      </c>
    </row>
    <row r="58" spans="1:9" x14ac:dyDescent="0.3">
      <c r="C58">
        <v>2019</v>
      </c>
      <c r="D58" s="3">
        <v>5002629000000</v>
      </c>
      <c r="E58" s="3">
        <v>1924088000</v>
      </c>
      <c r="F58" s="2">
        <f t="shared" si="0"/>
        <v>2600.0001039453496</v>
      </c>
      <c r="G58">
        <v>5655</v>
      </c>
      <c r="H58">
        <f t="shared" si="1"/>
        <v>0.45977013332366923</v>
      </c>
      <c r="I58" s="4">
        <f t="shared" si="2"/>
        <v>0.45977013332366923</v>
      </c>
    </row>
    <row r="59" spans="1:9" x14ac:dyDescent="0.3">
      <c r="C59">
        <v>2020</v>
      </c>
      <c r="D59" s="3">
        <v>5002629000000</v>
      </c>
      <c r="E59" s="3">
        <v>1924088000</v>
      </c>
      <c r="F59" s="2">
        <f t="shared" si="0"/>
        <v>2600.0001039453496</v>
      </c>
      <c r="G59">
        <v>3975</v>
      </c>
      <c r="H59">
        <f t="shared" si="1"/>
        <v>0.65408807646423883</v>
      </c>
      <c r="I59" s="4">
        <f t="shared" si="2"/>
        <v>0.65408807646423883</v>
      </c>
    </row>
    <row r="60" spans="1:9" x14ac:dyDescent="0.3">
      <c r="C60">
        <v>2021</v>
      </c>
      <c r="D60" s="3">
        <v>5002629000000</v>
      </c>
      <c r="E60" s="3">
        <v>1924088000</v>
      </c>
      <c r="F60" s="2">
        <f t="shared" si="0"/>
        <v>2600.0001039453496</v>
      </c>
      <c r="G60">
        <v>2913</v>
      </c>
      <c r="H60">
        <f t="shared" si="1"/>
        <v>0.89255067076737027</v>
      </c>
      <c r="I60" s="4">
        <f t="shared" si="2"/>
        <v>0.89255067076737027</v>
      </c>
    </row>
    <row r="61" spans="1:9" x14ac:dyDescent="0.3">
      <c r="C61">
        <v>2022</v>
      </c>
      <c r="D61" s="3">
        <v>4329198000000</v>
      </c>
      <c r="E61" s="3">
        <v>1924088000</v>
      </c>
      <c r="F61" s="2">
        <f t="shared" si="0"/>
        <v>2250</v>
      </c>
      <c r="G61">
        <v>1445</v>
      </c>
      <c r="H61">
        <f t="shared" si="1"/>
        <v>1.5570934256055364</v>
      </c>
      <c r="I61" s="4">
        <f t="shared" si="2"/>
        <v>1.5570934256055364</v>
      </c>
    </row>
    <row r="62" spans="1:9" x14ac:dyDescent="0.3">
      <c r="A62" t="s">
        <v>25</v>
      </c>
      <c r="B62" t="s">
        <v>27</v>
      </c>
      <c r="C62">
        <v>2018</v>
      </c>
      <c r="D62" s="3">
        <v>12480930000000</v>
      </c>
      <c r="E62" s="3">
        <v>116318076900</v>
      </c>
      <c r="F62" s="2">
        <f t="shared" si="0"/>
        <v>107.30000299721254</v>
      </c>
      <c r="G62">
        <v>116</v>
      </c>
      <c r="H62">
        <f t="shared" si="1"/>
        <v>0.9250000258380392</v>
      </c>
      <c r="I62" s="4">
        <f t="shared" si="2"/>
        <v>0.9250000258380392</v>
      </c>
    </row>
    <row r="63" spans="1:9" x14ac:dyDescent="0.3">
      <c r="C63">
        <v>2019</v>
      </c>
      <c r="D63" s="3">
        <v>13632478000000</v>
      </c>
      <c r="E63" s="3">
        <v>116318076900</v>
      </c>
      <c r="F63" s="2">
        <f t="shared" si="0"/>
        <v>117.19999473271896</v>
      </c>
      <c r="G63">
        <v>118</v>
      </c>
      <c r="H63">
        <f t="shared" si="1"/>
        <v>0.99322029434507597</v>
      </c>
      <c r="I63" s="4">
        <f t="shared" si="2"/>
        <v>0.99322029434507597</v>
      </c>
    </row>
    <row r="64" spans="1:9" x14ac:dyDescent="0.3">
      <c r="C64">
        <v>2020</v>
      </c>
      <c r="D64" s="3">
        <v>13934906000000</v>
      </c>
      <c r="E64" s="3">
        <v>116318076900</v>
      </c>
      <c r="F64" s="2">
        <f t="shared" si="0"/>
        <v>119.80000333035079</v>
      </c>
      <c r="G64">
        <v>74</v>
      </c>
      <c r="H64">
        <f t="shared" si="1"/>
        <v>1.6189189639236594</v>
      </c>
      <c r="I64" s="4">
        <f t="shared" si="2"/>
        <v>1.6189189639236594</v>
      </c>
    </row>
    <row r="65" spans="1:9" x14ac:dyDescent="0.3">
      <c r="C65">
        <v>2021</v>
      </c>
      <c r="D65" s="3">
        <v>8467956000000</v>
      </c>
      <c r="E65" s="3">
        <v>116318076900</v>
      </c>
      <c r="F65" s="2">
        <f t="shared" si="0"/>
        <v>72.800000014443157</v>
      </c>
      <c r="G65">
        <v>61</v>
      </c>
      <c r="H65">
        <f t="shared" si="1"/>
        <v>1.1934426231875928</v>
      </c>
      <c r="I65" s="4">
        <f t="shared" si="2"/>
        <v>1.1934426231875928</v>
      </c>
    </row>
    <row r="66" spans="1:9" x14ac:dyDescent="0.3">
      <c r="C66">
        <v>2022</v>
      </c>
      <c r="D66" s="3">
        <v>7362934000000</v>
      </c>
      <c r="E66" s="3">
        <v>116318076900</v>
      </c>
      <c r="F66" s="2">
        <f t="shared" si="0"/>
        <v>63.299997697950246</v>
      </c>
      <c r="G66">
        <v>54</v>
      </c>
      <c r="H66">
        <f t="shared" si="1"/>
        <v>1.1722221795916712</v>
      </c>
      <c r="I66" s="4">
        <f t="shared" si="2"/>
        <v>1.1722221795916712</v>
      </c>
    </row>
    <row r="67" spans="1:9" x14ac:dyDescent="0.3">
      <c r="A67" t="s">
        <v>29</v>
      </c>
      <c r="B67" t="s">
        <v>34</v>
      </c>
      <c r="C67">
        <v>2018</v>
      </c>
      <c r="D67" s="3">
        <v>119406233000</v>
      </c>
      <c r="E67" s="3">
        <v>1120000000</v>
      </c>
      <c r="F67" s="2">
        <f t="shared" ref="F67:F106" si="3">D67/E67</f>
        <v>106.61270803571429</v>
      </c>
      <c r="G67">
        <v>180</v>
      </c>
      <c r="H67">
        <f t="shared" ref="H67:H106" si="4">F67/G67</f>
        <v>0.59229282242063497</v>
      </c>
      <c r="I67" s="4">
        <f t="shared" ref="I67:I106" si="5">H67</f>
        <v>0.59229282242063497</v>
      </c>
    </row>
    <row r="68" spans="1:9" x14ac:dyDescent="0.3">
      <c r="C68">
        <v>2019</v>
      </c>
      <c r="D68" s="3">
        <v>119618582000</v>
      </c>
      <c r="E68" s="3">
        <v>1120000000</v>
      </c>
      <c r="F68" s="2">
        <f t="shared" si="3"/>
        <v>106.80230535714286</v>
      </c>
      <c r="G68">
        <v>198</v>
      </c>
      <c r="H68">
        <f t="shared" si="4"/>
        <v>0.53940558261183258</v>
      </c>
      <c r="I68" s="4">
        <f t="shared" si="5"/>
        <v>0.53940558261183258</v>
      </c>
    </row>
    <row r="69" spans="1:9" x14ac:dyDescent="0.3">
      <c r="C69">
        <v>2020</v>
      </c>
      <c r="D69" s="3">
        <v>119840000000</v>
      </c>
      <c r="E69" s="3">
        <v>1120000000</v>
      </c>
      <c r="F69" s="2">
        <f t="shared" si="3"/>
        <v>107</v>
      </c>
      <c r="G69">
        <v>145</v>
      </c>
      <c r="H69">
        <f t="shared" si="4"/>
        <v>0.73793103448275865</v>
      </c>
      <c r="I69" s="4">
        <f t="shared" si="5"/>
        <v>0.73793103448275865</v>
      </c>
    </row>
    <row r="70" spans="1:9" x14ac:dyDescent="0.3">
      <c r="C70">
        <v>2021</v>
      </c>
      <c r="D70" s="3">
        <v>125440000000</v>
      </c>
      <c r="E70" s="3">
        <v>1120000000</v>
      </c>
      <c r="F70" s="2">
        <f t="shared" si="3"/>
        <v>112</v>
      </c>
      <c r="G70">
        <v>131</v>
      </c>
      <c r="H70">
        <f t="shared" si="4"/>
        <v>0.85496183206106868</v>
      </c>
      <c r="I70" s="4">
        <f t="shared" si="5"/>
        <v>0.85496183206106868</v>
      </c>
    </row>
    <row r="71" spans="1:9" x14ac:dyDescent="0.3">
      <c r="C71">
        <v>2022</v>
      </c>
      <c r="D71" s="3">
        <v>125440000000</v>
      </c>
      <c r="E71" s="3">
        <v>1120000000</v>
      </c>
      <c r="F71" s="2">
        <f t="shared" si="3"/>
        <v>112</v>
      </c>
      <c r="G71">
        <v>133</v>
      </c>
      <c r="H71">
        <f t="shared" si="4"/>
        <v>0.84210526315789469</v>
      </c>
      <c r="I71" s="4">
        <f t="shared" si="5"/>
        <v>0.84210526315789469</v>
      </c>
    </row>
    <row r="72" spans="1:9" x14ac:dyDescent="0.3">
      <c r="A72" t="s">
        <v>30</v>
      </c>
      <c r="B72" t="s">
        <v>35</v>
      </c>
      <c r="C72">
        <v>2018</v>
      </c>
      <c r="D72" s="3">
        <v>1171878052750</v>
      </c>
      <c r="E72" s="3">
        <v>46875122110</v>
      </c>
      <c r="F72" s="2">
        <f t="shared" si="3"/>
        <v>25</v>
      </c>
      <c r="G72">
        <v>52.42</v>
      </c>
      <c r="H72">
        <f t="shared" si="4"/>
        <v>0.47691720717283476</v>
      </c>
      <c r="I72" s="4">
        <f t="shared" si="5"/>
        <v>0.47691720717283476</v>
      </c>
    </row>
    <row r="73" spans="1:9" x14ac:dyDescent="0.3">
      <c r="C73">
        <v>2019</v>
      </c>
      <c r="D73" s="3">
        <v>1218753174860</v>
      </c>
      <c r="E73" s="3">
        <v>46875122110</v>
      </c>
      <c r="F73" s="2">
        <f t="shared" si="3"/>
        <v>26</v>
      </c>
      <c r="G73">
        <v>53.48</v>
      </c>
      <c r="H73">
        <f t="shared" si="4"/>
        <v>0.48616305160807782</v>
      </c>
      <c r="I73" s="4">
        <f t="shared" si="5"/>
        <v>0.48616305160807782</v>
      </c>
    </row>
    <row r="74" spans="1:9" x14ac:dyDescent="0.3">
      <c r="C74">
        <v>2020</v>
      </c>
      <c r="D74" s="3">
        <v>1218753174861</v>
      </c>
      <c r="E74" s="3">
        <v>46875122110</v>
      </c>
      <c r="F74" s="2">
        <f t="shared" si="3"/>
        <v>26.000000000021334</v>
      </c>
      <c r="G74">
        <v>58.31</v>
      </c>
      <c r="H74">
        <f t="shared" si="4"/>
        <v>0.44589264277176011</v>
      </c>
      <c r="I74" s="4">
        <f t="shared" si="5"/>
        <v>0.44589264277176011</v>
      </c>
    </row>
    <row r="75" spans="1:9" x14ac:dyDescent="0.3">
      <c r="C75">
        <v>2021</v>
      </c>
      <c r="D75" s="3">
        <v>1312503419080</v>
      </c>
      <c r="E75" s="3">
        <v>46875122110</v>
      </c>
      <c r="F75" s="2">
        <f t="shared" si="3"/>
        <v>28</v>
      </c>
      <c r="G75">
        <v>67.92</v>
      </c>
      <c r="H75">
        <f t="shared" si="4"/>
        <v>0.4122497055359246</v>
      </c>
      <c r="I75" s="4">
        <f t="shared" si="5"/>
        <v>0.4122497055359246</v>
      </c>
    </row>
    <row r="76" spans="1:9" x14ac:dyDescent="0.3">
      <c r="C76">
        <v>2022</v>
      </c>
      <c r="D76" s="3">
        <v>1640629273850</v>
      </c>
      <c r="E76" s="3">
        <v>46875122110</v>
      </c>
      <c r="F76" s="2">
        <f t="shared" si="3"/>
        <v>35</v>
      </c>
      <c r="G76">
        <v>72.709999999999994</v>
      </c>
      <c r="H76">
        <f t="shared" si="4"/>
        <v>0.48136432402695645</v>
      </c>
      <c r="I76" s="4">
        <f t="shared" si="5"/>
        <v>0.48136432402695645</v>
      </c>
    </row>
    <row r="77" spans="1:9" x14ac:dyDescent="0.3">
      <c r="A77" t="s">
        <v>31</v>
      </c>
      <c r="B77" t="s">
        <v>36</v>
      </c>
      <c r="C77">
        <v>2018</v>
      </c>
      <c r="D77" s="3">
        <v>1265600000</v>
      </c>
      <c r="E77" s="3">
        <v>448000000</v>
      </c>
      <c r="F77" s="2">
        <f t="shared" si="3"/>
        <v>2.8250000000000002</v>
      </c>
      <c r="G77">
        <v>84</v>
      </c>
      <c r="H77">
        <f t="shared" si="4"/>
        <v>3.3630952380952386E-2</v>
      </c>
      <c r="I77" s="4">
        <f t="shared" si="5"/>
        <v>3.3630952380952386E-2</v>
      </c>
    </row>
    <row r="78" spans="1:9" x14ac:dyDescent="0.3">
      <c r="C78">
        <v>2019</v>
      </c>
      <c r="D78" s="3">
        <v>1016257000</v>
      </c>
      <c r="E78" s="3">
        <v>448000000</v>
      </c>
      <c r="F78" s="2">
        <f t="shared" si="3"/>
        <v>2.2684308035714285</v>
      </c>
      <c r="G78">
        <v>175</v>
      </c>
      <c r="H78">
        <f t="shared" si="4"/>
        <v>1.2962461734693877E-2</v>
      </c>
      <c r="I78" s="4">
        <f t="shared" si="5"/>
        <v>1.2962461734693877E-2</v>
      </c>
    </row>
    <row r="79" spans="1:9" x14ac:dyDescent="0.3">
      <c r="C79">
        <v>2020</v>
      </c>
      <c r="D79" s="3">
        <v>58240000</v>
      </c>
      <c r="E79" s="3">
        <v>448000000</v>
      </c>
      <c r="F79" s="2">
        <f t="shared" si="3"/>
        <v>0.13</v>
      </c>
      <c r="G79">
        <v>160</v>
      </c>
      <c r="H79">
        <f t="shared" si="4"/>
        <v>8.1250000000000007E-4</v>
      </c>
      <c r="I79" s="4">
        <f t="shared" si="5"/>
        <v>8.1250000000000007E-4</v>
      </c>
    </row>
    <row r="80" spans="1:9" x14ac:dyDescent="0.3">
      <c r="C80">
        <v>2021</v>
      </c>
      <c r="D80" s="3">
        <v>54656000</v>
      </c>
      <c r="E80" s="3">
        <v>448000000</v>
      </c>
      <c r="F80" s="2">
        <f t="shared" si="3"/>
        <v>0.122</v>
      </c>
      <c r="G80">
        <v>401</v>
      </c>
      <c r="H80">
        <f t="shared" si="4"/>
        <v>3.0423940149625935E-4</v>
      </c>
      <c r="I80" s="4">
        <f t="shared" si="5"/>
        <v>3.0423940149625935E-4</v>
      </c>
    </row>
    <row r="81" spans="1:9" x14ac:dyDescent="0.3">
      <c r="C81">
        <v>2022</v>
      </c>
      <c r="D81" s="3">
        <v>107520000</v>
      </c>
      <c r="E81" s="3">
        <v>448000000</v>
      </c>
      <c r="F81" s="2">
        <f t="shared" si="3"/>
        <v>0.24</v>
      </c>
      <c r="G81">
        <v>294</v>
      </c>
      <c r="H81">
        <f t="shared" si="4"/>
        <v>8.1632653061224482E-4</v>
      </c>
      <c r="I81" s="4">
        <f t="shared" si="5"/>
        <v>8.1632653061224482E-4</v>
      </c>
    </row>
    <row r="82" spans="1:9" x14ac:dyDescent="0.3">
      <c r="A82" t="s">
        <v>32</v>
      </c>
      <c r="B82" t="s">
        <v>37</v>
      </c>
      <c r="C82">
        <v>2018</v>
      </c>
      <c r="D82" s="3">
        <v>87686243000</v>
      </c>
      <c r="E82" s="3">
        <v>840000000</v>
      </c>
      <c r="F82" s="2">
        <f t="shared" si="3"/>
        <v>104.38838452380952</v>
      </c>
      <c r="G82">
        <v>158</v>
      </c>
      <c r="H82">
        <f t="shared" si="4"/>
        <v>0.66068597799879447</v>
      </c>
      <c r="I82" s="4">
        <f t="shared" si="5"/>
        <v>0.66068597799879447</v>
      </c>
    </row>
    <row r="83" spans="1:9" x14ac:dyDescent="0.3">
      <c r="C83">
        <v>2019</v>
      </c>
      <c r="D83" s="3">
        <v>92614696000</v>
      </c>
      <c r="E83" s="3">
        <v>840000000</v>
      </c>
      <c r="F83" s="2">
        <f t="shared" si="3"/>
        <v>110.25559047619048</v>
      </c>
      <c r="G83">
        <v>121</v>
      </c>
      <c r="H83">
        <f t="shared" si="4"/>
        <v>0.91120322707595436</v>
      </c>
      <c r="I83" s="4">
        <f t="shared" si="5"/>
        <v>0.91120322707595436</v>
      </c>
    </row>
    <row r="84" spans="1:9" x14ac:dyDescent="0.3">
      <c r="C84">
        <v>2020</v>
      </c>
      <c r="D84" s="3">
        <v>71425193000</v>
      </c>
      <c r="E84" s="3">
        <v>840000000</v>
      </c>
      <c r="F84" s="2">
        <f t="shared" si="3"/>
        <v>85.02999166666666</v>
      </c>
      <c r="G84">
        <v>58</v>
      </c>
      <c r="H84">
        <f t="shared" si="4"/>
        <v>1.4660343390804598</v>
      </c>
      <c r="I84" s="4">
        <f t="shared" si="5"/>
        <v>1.4660343390804598</v>
      </c>
    </row>
    <row r="85" spans="1:9" x14ac:dyDescent="0.3">
      <c r="C85">
        <v>2021</v>
      </c>
      <c r="D85" s="3">
        <v>19395150000</v>
      </c>
      <c r="E85" s="3">
        <v>840000000</v>
      </c>
      <c r="F85" s="2">
        <f t="shared" si="3"/>
        <v>23.089464285714286</v>
      </c>
      <c r="G85">
        <v>13</v>
      </c>
      <c r="H85">
        <f t="shared" si="4"/>
        <v>1.7761126373626372</v>
      </c>
      <c r="I85" s="4">
        <f t="shared" si="5"/>
        <v>1.7761126373626372</v>
      </c>
    </row>
    <row r="86" spans="1:9" x14ac:dyDescent="0.3">
      <c r="C86">
        <v>2022</v>
      </c>
      <c r="D86" s="3">
        <v>7473786000</v>
      </c>
      <c r="E86" s="3">
        <v>840000000</v>
      </c>
      <c r="F86" s="2">
        <f t="shared" si="3"/>
        <v>8.8973642857142856</v>
      </c>
      <c r="G86">
        <v>33</v>
      </c>
      <c r="H86">
        <f t="shared" si="4"/>
        <v>0.26961709956709956</v>
      </c>
      <c r="I86" s="4">
        <f t="shared" si="5"/>
        <v>0.26961709956709956</v>
      </c>
    </row>
    <row r="87" spans="1:9" x14ac:dyDescent="0.3">
      <c r="A87" t="s">
        <v>33</v>
      </c>
      <c r="B87" t="s">
        <v>38</v>
      </c>
      <c r="C87">
        <v>2018</v>
      </c>
      <c r="D87" s="3">
        <v>654882000000</v>
      </c>
      <c r="E87" s="3">
        <v>15000000000</v>
      </c>
      <c r="F87" s="2">
        <f t="shared" si="3"/>
        <v>43.658799999999999</v>
      </c>
      <c r="G87">
        <v>44.6</v>
      </c>
      <c r="H87">
        <f t="shared" si="4"/>
        <v>0.97889686098654705</v>
      </c>
      <c r="I87" s="4">
        <f t="shared" si="5"/>
        <v>0.97889686098654705</v>
      </c>
    </row>
    <row r="88" spans="1:9" x14ac:dyDescent="0.3">
      <c r="C88">
        <v>2019</v>
      </c>
      <c r="D88" s="3">
        <v>640028000000</v>
      </c>
      <c r="E88" s="3">
        <v>15000000000</v>
      </c>
      <c r="F88" s="2">
        <f t="shared" si="3"/>
        <v>42.668533333333336</v>
      </c>
      <c r="G88">
        <v>54.3</v>
      </c>
      <c r="H88">
        <f t="shared" si="4"/>
        <v>0.78579251074278711</v>
      </c>
      <c r="I88" s="4">
        <f t="shared" si="5"/>
        <v>0.78579251074278711</v>
      </c>
    </row>
    <row r="89" spans="1:9" x14ac:dyDescent="0.3">
      <c r="C89">
        <v>2020</v>
      </c>
      <c r="D89" s="3">
        <v>773988000000</v>
      </c>
      <c r="E89" s="3">
        <v>30000000000</v>
      </c>
      <c r="F89" s="2">
        <f t="shared" si="3"/>
        <v>25.799600000000002</v>
      </c>
      <c r="G89">
        <v>31.38</v>
      </c>
      <c r="H89">
        <f t="shared" si="4"/>
        <v>0.82216698534098165</v>
      </c>
      <c r="I89" s="4">
        <f t="shared" si="5"/>
        <v>0.82216698534098165</v>
      </c>
    </row>
    <row r="90" spans="1:9" x14ac:dyDescent="0.3">
      <c r="C90">
        <v>2021</v>
      </c>
      <c r="D90" s="3">
        <v>1018142000000</v>
      </c>
      <c r="E90" s="3">
        <v>30000000000</v>
      </c>
      <c r="F90" s="2">
        <f t="shared" si="3"/>
        <v>33.938066666666664</v>
      </c>
      <c r="G90">
        <v>42.28</v>
      </c>
      <c r="H90">
        <f t="shared" si="4"/>
        <v>0.80269788710186052</v>
      </c>
      <c r="I90" s="4">
        <f t="shared" si="5"/>
        <v>0.80269788710186052</v>
      </c>
    </row>
    <row r="91" spans="1:9" x14ac:dyDescent="0.3">
      <c r="C91">
        <v>2022</v>
      </c>
      <c r="D91" s="3">
        <v>1086000000000</v>
      </c>
      <c r="E91" s="3">
        <v>30000000000</v>
      </c>
      <c r="F91" s="2">
        <f t="shared" si="3"/>
        <v>36.200000000000003</v>
      </c>
      <c r="G91">
        <v>36.82</v>
      </c>
      <c r="H91">
        <f t="shared" si="4"/>
        <v>0.98316132536664858</v>
      </c>
      <c r="I91" s="4">
        <f t="shared" si="5"/>
        <v>0.98316132536664858</v>
      </c>
    </row>
    <row r="92" spans="1:9" x14ac:dyDescent="0.3">
      <c r="A92" t="s">
        <v>47</v>
      </c>
      <c r="B92" t="s">
        <v>39</v>
      </c>
      <c r="C92">
        <v>2018</v>
      </c>
      <c r="D92" s="3">
        <v>180000000000</v>
      </c>
      <c r="E92" s="3">
        <v>4500000000</v>
      </c>
      <c r="F92" s="2">
        <f t="shared" si="3"/>
        <v>40</v>
      </c>
      <c r="G92">
        <v>114</v>
      </c>
      <c r="H92">
        <f t="shared" si="4"/>
        <v>0.35087719298245612</v>
      </c>
      <c r="I92" s="4">
        <f t="shared" si="5"/>
        <v>0.35087719298245612</v>
      </c>
    </row>
    <row r="93" spans="1:9" x14ac:dyDescent="0.3">
      <c r="C93">
        <v>2019</v>
      </c>
      <c r="D93" s="3">
        <v>180000000000</v>
      </c>
      <c r="E93" s="3">
        <v>4500000000</v>
      </c>
      <c r="F93" s="2">
        <f t="shared" si="3"/>
        <v>40</v>
      </c>
      <c r="G93">
        <v>123</v>
      </c>
      <c r="H93">
        <f t="shared" si="4"/>
        <v>0.32520325203252032</v>
      </c>
      <c r="I93" s="4">
        <f t="shared" si="5"/>
        <v>0.32520325203252032</v>
      </c>
    </row>
    <row r="94" spans="1:9" x14ac:dyDescent="0.3">
      <c r="C94">
        <v>2020</v>
      </c>
      <c r="D94" s="3">
        <v>225000000000</v>
      </c>
      <c r="E94" s="3">
        <v>4500000000</v>
      </c>
      <c r="F94" s="2">
        <f t="shared" si="3"/>
        <v>50</v>
      </c>
      <c r="G94">
        <v>175</v>
      </c>
      <c r="H94">
        <f t="shared" si="4"/>
        <v>0.2857142857142857</v>
      </c>
      <c r="I94" s="4">
        <f t="shared" si="5"/>
        <v>0.2857142857142857</v>
      </c>
    </row>
    <row r="95" spans="1:9" x14ac:dyDescent="0.3">
      <c r="C95">
        <v>2021</v>
      </c>
      <c r="D95" s="3">
        <v>360197286000</v>
      </c>
      <c r="E95" s="3">
        <v>4509864300</v>
      </c>
      <c r="F95" s="2">
        <f t="shared" si="3"/>
        <v>79.868763678765234</v>
      </c>
      <c r="G95">
        <v>183</v>
      </c>
      <c r="H95">
        <f t="shared" si="4"/>
        <v>0.43644133157795212</v>
      </c>
      <c r="I95" s="4">
        <f t="shared" si="5"/>
        <v>0.43644133157795212</v>
      </c>
    </row>
    <row r="96" spans="1:9" x14ac:dyDescent="0.3">
      <c r="C96">
        <v>2022</v>
      </c>
      <c r="D96" s="3">
        <v>338239822500</v>
      </c>
      <c r="E96" s="3">
        <v>4509864300</v>
      </c>
      <c r="F96" s="2">
        <f t="shared" si="3"/>
        <v>75</v>
      </c>
      <c r="G96">
        <v>222</v>
      </c>
      <c r="H96">
        <f t="shared" si="4"/>
        <v>0.33783783783783783</v>
      </c>
      <c r="I96" s="4">
        <f t="shared" si="5"/>
        <v>0.33783783783783783</v>
      </c>
    </row>
    <row r="97" spans="1:9" x14ac:dyDescent="0.3">
      <c r="A97" t="s">
        <v>41</v>
      </c>
      <c r="B97" t="s">
        <v>42</v>
      </c>
      <c r="C97">
        <v>2018</v>
      </c>
      <c r="D97" s="3">
        <v>6981450000000</v>
      </c>
      <c r="E97" s="3">
        <v>7630000000</v>
      </c>
      <c r="F97" s="2">
        <f t="shared" si="3"/>
        <v>915</v>
      </c>
      <c r="G97">
        <v>1190</v>
      </c>
      <c r="H97">
        <f t="shared" si="4"/>
        <v>0.76890756302521013</v>
      </c>
      <c r="I97" s="4">
        <f t="shared" si="5"/>
        <v>0.76890756302521013</v>
      </c>
    </row>
    <row r="98" spans="1:9" x14ac:dyDescent="0.3">
      <c r="C98">
        <v>2019</v>
      </c>
      <c r="D98" s="3">
        <v>9191962000000</v>
      </c>
      <c r="E98" s="3">
        <v>7630000000</v>
      </c>
      <c r="F98" s="2">
        <f t="shared" si="3"/>
        <v>1204.7132372214942</v>
      </c>
      <c r="G98">
        <v>969</v>
      </c>
      <c r="H98">
        <f t="shared" si="4"/>
        <v>1.2432541147796639</v>
      </c>
      <c r="I98" s="4">
        <f t="shared" si="5"/>
        <v>1.2432541147796639</v>
      </c>
    </row>
    <row r="99" spans="1:9" x14ac:dyDescent="0.3">
      <c r="C99">
        <v>2020</v>
      </c>
      <c r="D99" s="3">
        <v>7401100000000</v>
      </c>
      <c r="E99" s="3">
        <v>38150000000</v>
      </c>
      <c r="F99" s="2">
        <f t="shared" si="3"/>
        <v>194</v>
      </c>
      <c r="G99">
        <v>188</v>
      </c>
      <c r="H99">
        <f t="shared" si="4"/>
        <v>1.0319148936170213</v>
      </c>
      <c r="I99" s="4">
        <f t="shared" si="5"/>
        <v>1.0319148936170213</v>
      </c>
    </row>
    <row r="100" spans="1:9" x14ac:dyDescent="0.3">
      <c r="C100">
        <v>2021</v>
      </c>
      <c r="D100" s="3">
        <v>6332900000000</v>
      </c>
      <c r="E100" s="3">
        <v>38150000000</v>
      </c>
      <c r="F100" s="2">
        <f t="shared" si="3"/>
        <v>166</v>
      </c>
      <c r="G100">
        <v>151</v>
      </c>
      <c r="H100">
        <f t="shared" si="4"/>
        <v>1.0993377483443709</v>
      </c>
      <c r="I100" s="4">
        <f t="shared" si="5"/>
        <v>1.0993377483443709</v>
      </c>
    </row>
    <row r="101" spans="1:9" x14ac:dyDescent="0.3">
      <c r="C101">
        <v>2022</v>
      </c>
      <c r="D101" s="3">
        <v>5836950000000</v>
      </c>
      <c r="E101" s="3">
        <v>38150000000</v>
      </c>
      <c r="F101" s="2">
        <f t="shared" si="3"/>
        <v>153</v>
      </c>
      <c r="G101">
        <v>141</v>
      </c>
      <c r="H101">
        <f t="shared" si="4"/>
        <v>1.0851063829787233</v>
      </c>
      <c r="I101" s="4">
        <f t="shared" si="5"/>
        <v>1.0851063829787233</v>
      </c>
    </row>
    <row r="102" spans="1:9" x14ac:dyDescent="0.3">
      <c r="A102" t="s">
        <v>45</v>
      </c>
      <c r="B102" t="s">
        <v>46</v>
      </c>
      <c r="C102">
        <v>2018</v>
      </c>
      <c r="D102" s="3">
        <v>8000000000</v>
      </c>
      <c r="E102" s="3">
        <v>1600000000</v>
      </c>
      <c r="F102" s="2">
        <f t="shared" si="3"/>
        <v>5</v>
      </c>
      <c r="G102">
        <v>13.51</v>
      </c>
      <c r="H102">
        <f t="shared" si="4"/>
        <v>0.37009622501850481</v>
      </c>
      <c r="I102" s="4">
        <f t="shared" si="5"/>
        <v>0.37009622501850481</v>
      </c>
    </row>
    <row r="103" spans="1:9" x14ac:dyDescent="0.3">
      <c r="C103">
        <v>2019</v>
      </c>
      <c r="D103" s="3">
        <v>8000000000</v>
      </c>
      <c r="E103" s="3">
        <v>1600000000</v>
      </c>
      <c r="F103" s="2">
        <f t="shared" si="3"/>
        <v>5</v>
      </c>
      <c r="G103">
        <v>16.149999999999999</v>
      </c>
      <c r="H103">
        <f t="shared" si="4"/>
        <v>0.30959752321981426</v>
      </c>
      <c r="I103" s="4">
        <f t="shared" si="5"/>
        <v>0.30959752321981426</v>
      </c>
    </row>
    <row r="104" spans="1:9" x14ac:dyDescent="0.3">
      <c r="C104">
        <v>2020</v>
      </c>
      <c r="D104" s="3">
        <v>8000000000</v>
      </c>
      <c r="E104" s="3">
        <v>1600000000</v>
      </c>
      <c r="F104" s="2">
        <f t="shared" si="3"/>
        <v>5</v>
      </c>
      <c r="G104">
        <v>0.79</v>
      </c>
      <c r="H104">
        <f t="shared" si="4"/>
        <v>6.3291139240506329</v>
      </c>
      <c r="I104" s="4">
        <f t="shared" si="5"/>
        <v>6.3291139240506329</v>
      </c>
    </row>
    <row r="105" spans="1:9" x14ac:dyDescent="0.3">
      <c r="C105">
        <v>2021</v>
      </c>
      <c r="D105" s="3">
        <v>342000000</v>
      </c>
      <c r="E105" s="3">
        <v>1600000000</v>
      </c>
      <c r="F105" s="2">
        <f t="shared" si="3"/>
        <v>0.21375</v>
      </c>
      <c r="G105">
        <v>8.0299999999999994</v>
      </c>
      <c r="H105">
        <f t="shared" si="4"/>
        <v>2.6618929016189292E-2</v>
      </c>
      <c r="I105" s="4">
        <f t="shared" si="5"/>
        <v>2.6618929016189292E-2</v>
      </c>
    </row>
    <row r="106" spans="1:9" x14ac:dyDescent="0.3">
      <c r="C106">
        <v>2022</v>
      </c>
      <c r="D106" s="3">
        <v>228000000</v>
      </c>
      <c r="E106" s="3">
        <v>1600000000</v>
      </c>
      <c r="F106" s="2">
        <f t="shared" si="3"/>
        <v>0.14249999999999999</v>
      </c>
      <c r="G106">
        <v>0.13</v>
      </c>
      <c r="H106">
        <f t="shared" si="4"/>
        <v>1.096153846153846</v>
      </c>
      <c r="I106" s="4">
        <f t="shared" si="5"/>
        <v>1.096153846153846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7E4D9-C7AB-4113-9C46-1A97A6A74FE0}">
  <dimension ref="A1:E106"/>
  <sheetViews>
    <sheetView workbookViewId="0">
      <selection activeCell="E2" sqref="E2"/>
    </sheetView>
  </sheetViews>
  <sheetFormatPr defaultRowHeight="14.4" x14ac:dyDescent="0.3"/>
  <cols>
    <col min="2" max="2" width="40.44140625" bestFit="1" customWidth="1"/>
    <col min="4" max="4" width="20.21875" style="3" bestFit="1" customWidth="1"/>
    <col min="5" max="5" width="9.44140625" bestFit="1" customWidth="1"/>
  </cols>
  <sheetData>
    <row r="1" spans="1:5" x14ac:dyDescent="0.3">
      <c r="A1" s="1" t="s">
        <v>0</v>
      </c>
      <c r="B1" s="1" t="s">
        <v>86</v>
      </c>
      <c r="C1" s="1" t="s">
        <v>71</v>
      </c>
      <c r="D1" s="25" t="s">
        <v>87</v>
      </c>
      <c r="E1" s="1" t="s">
        <v>88</v>
      </c>
    </row>
    <row r="2" spans="1:5" x14ac:dyDescent="0.3">
      <c r="A2" t="s">
        <v>1</v>
      </c>
      <c r="B2" t="s">
        <v>12</v>
      </c>
      <c r="C2">
        <v>2018</v>
      </c>
      <c r="D2" s="3">
        <v>3392980000000</v>
      </c>
      <c r="E2">
        <f>LN(D2)</f>
        <v>28.852729707224615</v>
      </c>
    </row>
    <row r="3" spans="1:5" x14ac:dyDescent="0.3">
      <c r="C3">
        <v>2019</v>
      </c>
      <c r="D3" s="3">
        <v>2999767000000</v>
      </c>
      <c r="E3">
        <f t="shared" ref="E3:E66" si="0">LN(D3)</f>
        <v>28.729555734913781</v>
      </c>
    </row>
    <row r="4" spans="1:5" x14ac:dyDescent="0.3">
      <c r="C4">
        <v>2020</v>
      </c>
      <c r="D4" s="3">
        <v>2963007000000</v>
      </c>
      <c r="E4">
        <f t="shared" si="0"/>
        <v>28.717225746987655</v>
      </c>
    </row>
    <row r="5" spans="1:5" x14ac:dyDescent="0.3">
      <c r="C5">
        <v>2021</v>
      </c>
      <c r="D5" s="3">
        <v>2993218000000</v>
      </c>
      <c r="E5">
        <f t="shared" si="0"/>
        <v>28.72737017876543</v>
      </c>
    </row>
    <row r="6" spans="1:5" x14ac:dyDescent="0.3">
      <c r="C6">
        <v>2022</v>
      </c>
      <c r="D6" s="3">
        <v>3070392000000</v>
      </c>
      <c r="E6">
        <f t="shared" si="0"/>
        <v>28.752826356672742</v>
      </c>
    </row>
    <row r="7" spans="1:5" x14ac:dyDescent="0.3">
      <c r="A7" t="s">
        <v>2</v>
      </c>
      <c r="B7" t="s">
        <v>13</v>
      </c>
      <c r="C7">
        <v>2018</v>
      </c>
      <c r="D7" s="3">
        <v>1168956042706</v>
      </c>
      <c r="E7">
        <f t="shared" si="0"/>
        <v>27.78713219523587</v>
      </c>
    </row>
    <row r="8" spans="1:5" x14ac:dyDescent="0.3">
      <c r="C8">
        <v>2019</v>
      </c>
      <c r="D8" s="3">
        <v>1393079542074</v>
      </c>
      <c r="E8">
        <f t="shared" si="0"/>
        <v>27.962537910369512</v>
      </c>
    </row>
    <row r="9" spans="1:5" x14ac:dyDescent="0.3">
      <c r="C9">
        <v>2020</v>
      </c>
      <c r="D9" s="3">
        <v>1566673828068</v>
      </c>
      <c r="E9">
        <f t="shared" si="0"/>
        <v>28.079975907073237</v>
      </c>
    </row>
    <row r="10" spans="1:5" x14ac:dyDescent="0.3">
      <c r="C10">
        <v>2021</v>
      </c>
      <c r="D10" s="3">
        <v>1697387196209</v>
      </c>
      <c r="E10">
        <f t="shared" si="0"/>
        <v>28.160111241275146</v>
      </c>
    </row>
    <row r="11" spans="1:5" x14ac:dyDescent="0.3">
      <c r="C11">
        <v>2022</v>
      </c>
      <c r="D11" s="3">
        <v>1718287453575</v>
      </c>
      <c r="E11" s="8">
        <f t="shared" si="0"/>
        <v>28.172349244222566</v>
      </c>
    </row>
    <row r="12" spans="1:5" x14ac:dyDescent="0.3">
      <c r="A12" t="s">
        <v>3</v>
      </c>
      <c r="B12" t="s">
        <v>14</v>
      </c>
      <c r="C12">
        <v>2018</v>
      </c>
      <c r="D12" s="3">
        <v>1523517170000</v>
      </c>
      <c r="E12">
        <f t="shared" si="0"/>
        <v>28.052042705410408</v>
      </c>
    </row>
    <row r="13" spans="1:5" x14ac:dyDescent="0.3">
      <c r="C13">
        <v>2019</v>
      </c>
      <c r="D13" s="3">
        <v>1425983722000</v>
      </c>
      <c r="E13">
        <f t="shared" si="0"/>
        <v>27.985883022708233</v>
      </c>
    </row>
    <row r="14" spans="1:5" x14ac:dyDescent="0.3">
      <c r="C14">
        <v>2020</v>
      </c>
      <c r="D14" s="3">
        <v>1225580913000</v>
      </c>
      <c r="E14">
        <f t="shared" si="0"/>
        <v>27.834436062214863</v>
      </c>
    </row>
    <row r="15" spans="1:5" x14ac:dyDescent="0.3">
      <c r="C15">
        <v>2021</v>
      </c>
      <c r="D15" s="3">
        <v>1308722065000</v>
      </c>
      <c r="E15">
        <f t="shared" si="0"/>
        <v>27.900072254108704</v>
      </c>
    </row>
    <row r="16" spans="1:5" x14ac:dyDescent="0.3">
      <c r="C16">
        <v>2022</v>
      </c>
      <c r="D16" s="3">
        <v>1307186367000</v>
      </c>
      <c r="E16">
        <f t="shared" si="0"/>
        <v>27.898898131836198</v>
      </c>
    </row>
    <row r="17" spans="1:5" x14ac:dyDescent="0.3">
      <c r="A17" t="s">
        <v>4</v>
      </c>
      <c r="B17" t="s">
        <v>15</v>
      </c>
      <c r="C17">
        <v>2018</v>
      </c>
      <c r="D17" s="3">
        <v>4212408305683</v>
      </c>
      <c r="E17">
        <f t="shared" si="0"/>
        <v>29.069055644173204</v>
      </c>
    </row>
    <row r="18" spans="1:5" x14ac:dyDescent="0.3">
      <c r="C18">
        <v>2019</v>
      </c>
      <c r="D18" s="3">
        <v>5063067672414</v>
      </c>
      <c r="E18">
        <f t="shared" si="0"/>
        <v>29.252993674897308</v>
      </c>
    </row>
    <row r="19" spans="1:5" x14ac:dyDescent="0.3">
      <c r="C19">
        <v>2020</v>
      </c>
      <c r="D19" s="3">
        <v>6670943518686</v>
      </c>
      <c r="E19">
        <f t="shared" si="0"/>
        <v>29.528782422926334</v>
      </c>
    </row>
    <row r="20" spans="1:5" x14ac:dyDescent="0.3">
      <c r="C20">
        <v>2021</v>
      </c>
      <c r="D20" s="3">
        <v>6766602280143</v>
      </c>
      <c r="E20">
        <f t="shared" si="0"/>
        <v>29.543020198013107</v>
      </c>
    </row>
    <row r="21" spans="1:5" x14ac:dyDescent="0.3">
      <c r="C21">
        <v>2022</v>
      </c>
      <c r="D21" s="3">
        <v>7327371934290</v>
      </c>
      <c r="E21">
        <f t="shared" si="0"/>
        <v>29.622638031970332</v>
      </c>
    </row>
    <row r="22" spans="1:5" x14ac:dyDescent="0.3">
      <c r="A22" t="s">
        <v>5</v>
      </c>
      <c r="B22" t="s">
        <v>16</v>
      </c>
      <c r="C22">
        <v>2018</v>
      </c>
      <c r="D22" s="3">
        <v>758846556031</v>
      </c>
      <c r="E22">
        <f t="shared" si="0"/>
        <v>27.355065427936687</v>
      </c>
    </row>
    <row r="23" spans="1:5" x14ac:dyDescent="0.3">
      <c r="C23">
        <v>2019</v>
      </c>
      <c r="D23" s="3">
        <v>848676035300</v>
      </c>
      <c r="E23">
        <f t="shared" si="0"/>
        <v>27.466943366572742</v>
      </c>
    </row>
    <row r="24" spans="1:5" x14ac:dyDescent="0.3">
      <c r="C24">
        <v>2020</v>
      </c>
      <c r="D24" s="3">
        <v>906924214166</v>
      </c>
      <c r="E24">
        <f t="shared" si="0"/>
        <v>27.533324726972925</v>
      </c>
    </row>
    <row r="25" spans="1:5" x14ac:dyDescent="0.3">
      <c r="C25">
        <v>2021</v>
      </c>
      <c r="D25" s="3">
        <v>987563580363</v>
      </c>
      <c r="E25">
        <f t="shared" si="0"/>
        <v>27.618506716826772</v>
      </c>
    </row>
    <row r="26" spans="1:5" x14ac:dyDescent="0.3">
      <c r="C26">
        <v>2022</v>
      </c>
      <c r="D26" s="3">
        <v>811603660216</v>
      </c>
      <c r="E26">
        <f t="shared" si="0"/>
        <v>27.422277954764688</v>
      </c>
    </row>
    <row r="27" spans="1:5" x14ac:dyDescent="0.3">
      <c r="A27" t="s">
        <v>6</v>
      </c>
      <c r="B27" t="s">
        <v>17</v>
      </c>
      <c r="C27">
        <v>2018</v>
      </c>
      <c r="D27" s="3">
        <v>34367153000000</v>
      </c>
      <c r="E27">
        <f t="shared" si="0"/>
        <v>31.168122369492632</v>
      </c>
    </row>
    <row r="28" spans="1:5" x14ac:dyDescent="0.3">
      <c r="C28">
        <v>2019</v>
      </c>
      <c r="D28" s="3">
        <v>38709314000000</v>
      </c>
      <c r="E28">
        <f t="shared" si="0"/>
        <v>31.28710135884209</v>
      </c>
    </row>
    <row r="29" spans="1:5" x14ac:dyDescent="0.3">
      <c r="C29">
        <v>2020</v>
      </c>
      <c r="D29" s="3">
        <v>103588325000000</v>
      </c>
      <c r="E29">
        <f t="shared" si="0"/>
        <v>32.2714457463534</v>
      </c>
    </row>
    <row r="30" spans="1:5" x14ac:dyDescent="0.3">
      <c r="C30">
        <v>2021</v>
      </c>
      <c r="D30" s="3">
        <v>118015311000000</v>
      </c>
      <c r="E30">
        <f t="shared" si="0"/>
        <v>32.401835486214146</v>
      </c>
    </row>
    <row r="31" spans="1:5" x14ac:dyDescent="0.3">
      <c r="C31">
        <v>2022</v>
      </c>
      <c r="D31" s="3">
        <v>115305536000000</v>
      </c>
      <c r="E31">
        <f t="shared" si="0"/>
        <v>32.378606555927774</v>
      </c>
    </row>
    <row r="32" spans="1:5" x14ac:dyDescent="0.3">
      <c r="A32" t="s">
        <v>7</v>
      </c>
      <c r="B32" t="s">
        <v>18</v>
      </c>
      <c r="C32">
        <v>2018</v>
      </c>
      <c r="D32" s="3">
        <v>96537796000000</v>
      </c>
      <c r="E32">
        <f t="shared" si="0"/>
        <v>32.200955715985231</v>
      </c>
    </row>
    <row r="33" spans="1:5" x14ac:dyDescent="0.3">
      <c r="C33">
        <v>2019</v>
      </c>
      <c r="D33" s="3">
        <v>96198559000000</v>
      </c>
      <c r="E33">
        <f t="shared" si="0"/>
        <v>32.197435494278039</v>
      </c>
    </row>
    <row r="34" spans="1:5" x14ac:dyDescent="0.3">
      <c r="C34">
        <v>2020</v>
      </c>
      <c r="D34" s="3">
        <v>163136516000000</v>
      </c>
      <c r="E34">
        <f t="shared" si="0"/>
        <v>32.725608487682294</v>
      </c>
    </row>
    <row r="35" spans="1:5" x14ac:dyDescent="0.3">
      <c r="C35">
        <v>2021</v>
      </c>
      <c r="D35" s="3">
        <v>179271840000000</v>
      </c>
      <c r="E35">
        <f t="shared" si="0"/>
        <v>32.819924428990447</v>
      </c>
    </row>
    <row r="36" spans="1:5" x14ac:dyDescent="0.3">
      <c r="C36">
        <v>2022</v>
      </c>
      <c r="D36" s="3">
        <v>180433300000000</v>
      </c>
      <c r="E36">
        <f t="shared" si="0"/>
        <v>32.826382296322912</v>
      </c>
    </row>
    <row r="37" spans="1:5" x14ac:dyDescent="0.3">
      <c r="A37" t="s">
        <v>8</v>
      </c>
      <c r="B37" t="s">
        <v>19</v>
      </c>
      <c r="C37">
        <v>2018</v>
      </c>
      <c r="D37" s="3">
        <v>17591706426634</v>
      </c>
      <c r="E37">
        <f t="shared" si="0"/>
        <v>30.498448681151473</v>
      </c>
    </row>
    <row r="38" spans="1:5" x14ac:dyDescent="0.3">
      <c r="C38">
        <v>2019</v>
      </c>
      <c r="D38" s="3">
        <v>19037918806473</v>
      </c>
      <c r="E38">
        <f t="shared" si="0"/>
        <v>30.577453832934669</v>
      </c>
    </row>
    <row r="39" spans="1:5" x14ac:dyDescent="0.3">
      <c r="C39">
        <v>2020</v>
      </c>
      <c r="D39" s="3">
        <v>19777500514550</v>
      </c>
      <c r="E39">
        <f t="shared" si="0"/>
        <v>30.6155660698589</v>
      </c>
    </row>
    <row r="40" spans="1:5" x14ac:dyDescent="0.3">
      <c r="C40">
        <v>2021</v>
      </c>
      <c r="D40" s="3">
        <v>19917653265528</v>
      </c>
      <c r="E40">
        <f t="shared" si="0"/>
        <v>30.622627553189677</v>
      </c>
    </row>
    <row r="41" spans="1:5" x14ac:dyDescent="0.3">
      <c r="C41">
        <v>2022</v>
      </c>
      <c r="D41" s="3">
        <v>22276160695411</v>
      </c>
      <c r="E41">
        <f t="shared" si="0"/>
        <v>30.734538195465962</v>
      </c>
    </row>
    <row r="42" spans="1:5" x14ac:dyDescent="0.3">
      <c r="A42" t="s">
        <v>9</v>
      </c>
      <c r="B42" t="s">
        <v>20</v>
      </c>
      <c r="C42">
        <v>2018</v>
      </c>
      <c r="D42" s="3">
        <v>4393810380883</v>
      </c>
      <c r="E42">
        <f t="shared" si="0"/>
        <v>29.111217934859436</v>
      </c>
    </row>
    <row r="43" spans="1:5" x14ac:dyDescent="0.3">
      <c r="C43">
        <v>2019</v>
      </c>
      <c r="D43" s="3">
        <v>4682083844951</v>
      </c>
      <c r="E43">
        <f t="shared" si="0"/>
        <v>29.174764392771777</v>
      </c>
    </row>
    <row r="44" spans="1:5" x14ac:dyDescent="0.3">
      <c r="C44">
        <v>2020</v>
      </c>
      <c r="D44" s="3">
        <v>4452166671985</v>
      </c>
      <c r="E44">
        <f t="shared" si="0"/>
        <v>29.124411986193863</v>
      </c>
    </row>
    <row r="45" spans="1:5" x14ac:dyDescent="0.3">
      <c r="C45">
        <v>2021</v>
      </c>
      <c r="D45" s="3">
        <v>4191284422677</v>
      </c>
      <c r="E45">
        <f t="shared" si="0"/>
        <v>29.064028347678988</v>
      </c>
    </row>
    <row r="46" spans="1:5" x14ac:dyDescent="0.3">
      <c r="C46">
        <v>2022</v>
      </c>
      <c r="D46" s="3">
        <v>4130321616083</v>
      </c>
      <c r="E46">
        <f t="shared" si="0"/>
        <v>29.049376393013116</v>
      </c>
    </row>
    <row r="47" spans="1:5" x14ac:dyDescent="0.3">
      <c r="A47" t="s">
        <v>10</v>
      </c>
      <c r="B47" t="s">
        <v>21</v>
      </c>
      <c r="C47">
        <v>2018</v>
      </c>
      <c r="D47" s="3">
        <v>747293725435</v>
      </c>
      <c r="E47">
        <f t="shared" si="0"/>
        <v>27.339724151534011</v>
      </c>
    </row>
    <row r="48" spans="1:5" x14ac:dyDescent="0.3">
      <c r="C48">
        <v>2019</v>
      </c>
      <c r="D48" s="3">
        <v>790845543826</v>
      </c>
      <c r="E48">
        <f t="shared" si="0"/>
        <v>27.396368518676066</v>
      </c>
    </row>
    <row r="49" spans="1:5" x14ac:dyDescent="0.3">
      <c r="C49">
        <v>2020</v>
      </c>
      <c r="D49" s="3">
        <v>773863042440</v>
      </c>
      <c r="E49">
        <f t="shared" si="0"/>
        <v>27.374660747127098</v>
      </c>
    </row>
    <row r="50" spans="1:5" x14ac:dyDescent="0.3">
      <c r="C50">
        <v>2021</v>
      </c>
      <c r="D50" s="3">
        <v>889125250792</v>
      </c>
      <c r="E50">
        <f t="shared" si="0"/>
        <v>27.513503952066127</v>
      </c>
    </row>
    <row r="51" spans="1:5" x14ac:dyDescent="0.3">
      <c r="C51">
        <v>2022</v>
      </c>
      <c r="D51" s="3">
        <v>1033289474829</v>
      </c>
      <c r="E51">
        <f t="shared" si="0"/>
        <v>27.663768494136907</v>
      </c>
    </row>
    <row r="52" spans="1:5" x14ac:dyDescent="0.3">
      <c r="A52" t="s">
        <v>11</v>
      </c>
      <c r="B52" t="s">
        <v>22</v>
      </c>
      <c r="C52">
        <v>2018</v>
      </c>
      <c r="D52" s="3">
        <v>5555871000000</v>
      </c>
      <c r="E52">
        <f t="shared" si="0"/>
        <v>29.34587632240855</v>
      </c>
    </row>
    <row r="53" spans="1:5" x14ac:dyDescent="0.3">
      <c r="C53">
        <v>2019</v>
      </c>
      <c r="D53" s="3">
        <v>6608422000000</v>
      </c>
      <c r="E53">
        <f t="shared" si="0"/>
        <v>29.519366012093606</v>
      </c>
    </row>
    <row r="54" spans="1:5" x14ac:dyDescent="0.3">
      <c r="C54">
        <v>2020</v>
      </c>
      <c r="D54" s="3">
        <v>8754116000000</v>
      </c>
      <c r="E54">
        <f t="shared" si="0"/>
        <v>29.800545105694674</v>
      </c>
    </row>
    <row r="55" spans="1:5" x14ac:dyDescent="0.3">
      <c r="C55">
        <v>2021</v>
      </c>
      <c r="D55" s="3">
        <v>7406856000000</v>
      </c>
      <c r="E55">
        <f t="shared" si="0"/>
        <v>29.633427173701463</v>
      </c>
    </row>
    <row r="56" spans="1:5" x14ac:dyDescent="0.3">
      <c r="C56">
        <v>2022</v>
      </c>
      <c r="D56" s="3">
        <v>7376375000000</v>
      </c>
      <c r="E56">
        <f t="shared" si="0"/>
        <v>29.629303441454496</v>
      </c>
    </row>
    <row r="57" spans="1:5" x14ac:dyDescent="0.3">
      <c r="A57" t="s">
        <v>24</v>
      </c>
      <c r="B57" t="s">
        <v>26</v>
      </c>
      <c r="C57">
        <v>2018</v>
      </c>
      <c r="D57" s="3">
        <v>69097219000000</v>
      </c>
      <c r="E57">
        <f t="shared" si="0"/>
        <v>31.866535599872019</v>
      </c>
    </row>
    <row r="58" spans="1:5" x14ac:dyDescent="0.3">
      <c r="C58">
        <v>2019</v>
      </c>
      <c r="D58" s="3">
        <v>78647274000000</v>
      </c>
      <c r="E58">
        <f t="shared" si="0"/>
        <v>31.995994084946599</v>
      </c>
    </row>
    <row r="59" spans="1:5" x14ac:dyDescent="0.3">
      <c r="C59">
        <v>2020</v>
      </c>
      <c r="D59" s="3">
        <v>78191409000000</v>
      </c>
      <c r="E59">
        <f t="shared" si="0"/>
        <v>31.990180898109795</v>
      </c>
    </row>
    <row r="60" spans="1:5" x14ac:dyDescent="0.3">
      <c r="C60">
        <v>2021</v>
      </c>
      <c r="D60" s="3">
        <v>89964369000000</v>
      </c>
      <c r="E60">
        <f t="shared" si="0"/>
        <v>32.130434807869719</v>
      </c>
    </row>
    <row r="61" spans="1:5" x14ac:dyDescent="0.3">
      <c r="C61">
        <v>2022</v>
      </c>
      <c r="D61" s="3">
        <v>88562617000000</v>
      </c>
      <c r="E61">
        <f t="shared" si="0"/>
        <v>32.114730954479491</v>
      </c>
    </row>
    <row r="62" spans="1:5" x14ac:dyDescent="0.3">
      <c r="A62" t="s">
        <v>25</v>
      </c>
      <c r="B62" t="s">
        <v>27</v>
      </c>
      <c r="C62">
        <v>2018</v>
      </c>
      <c r="D62" s="3">
        <v>46602420000000</v>
      </c>
      <c r="E62">
        <f t="shared" si="0"/>
        <v>31.472673587042237</v>
      </c>
    </row>
    <row r="63" spans="1:5" x14ac:dyDescent="0.3">
      <c r="C63">
        <v>2019</v>
      </c>
      <c r="D63" s="3">
        <v>50902806000000</v>
      </c>
      <c r="E63">
        <f t="shared" si="0"/>
        <v>31.560939165666923</v>
      </c>
    </row>
    <row r="64" spans="1:5" x14ac:dyDescent="0.3">
      <c r="C64">
        <v>2020</v>
      </c>
      <c r="D64" s="3">
        <v>49674030000000</v>
      </c>
      <c r="E64">
        <f t="shared" si="0"/>
        <v>31.536503377250764</v>
      </c>
    </row>
    <row r="65" spans="1:5" x14ac:dyDescent="0.3">
      <c r="C65">
        <v>2021</v>
      </c>
      <c r="D65" s="3">
        <v>53090428000000</v>
      </c>
      <c r="E65">
        <f t="shared" si="0"/>
        <v>31.603017764273513</v>
      </c>
    </row>
    <row r="66" spans="1:5" x14ac:dyDescent="0.3">
      <c r="C66">
        <v>2022</v>
      </c>
      <c r="D66" s="3">
        <v>54786992000000</v>
      </c>
      <c r="E66">
        <f t="shared" si="0"/>
        <v>31.634473909442491</v>
      </c>
    </row>
    <row r="67" spans="1:5" x14ac:dyDescent="0.3">
      <c r="A67" t="s">
        <v>29</v>
      </c>
      <c r="B67" t="s">
        <v>34</v>
      </c>
      <c r="C67">
        <v>2018</v>
      </c>
      <c r="D67" s="3">
        <v>1682821739000</v>
      </c>
      <c r="E67">
        <f t="shared" ref="E67:E106" si="1">LN(D67)</f>
        <v>28.151493106929703</v>
      </c>
    </row>
    <row r="68" spans="1:5" x14ac:dyDescent="0.3">
      <c r="C68">
        <v>2019</v>
      </c>
      <c r="D68" s="3">
        <v>1829960714000</v>
      </c>
      <c r="E68">
        <f t="shared" si="1"/>
        <v>28.23531561479188</v>
      </c>
    </row>
    <row r="69" spans="1:5" x14ac:dyDescent="0.3">
      <c r="C69">
        <v>2020</v>
      </c>
      <c r="D69" s="3">
        <v>1986711872000</v>
      </c>
      <c r="E69">
        <f t="shared" si="1"/>
        <v>28.317502062441235</v>
      </c>
    </row>
    <row r="70" spans="1:5" x14ac:dyDescent="0.3">
      <c r="C70">
        <v>2021</v>
      </c>
      <c r="D70" s="3">
        <v>2082911322000</v>
      </c>
      <c r="E70">
        <f t="shared" si="1"/>
        <v>28.364787705049597</v>
      </c>
    </row>
    <row r="71" spans="1:5" x14ac:dyDescent="0.3">
      <c r="C71">
        <v>2022</v>
      </c>
      <c r="D71" s="3">
        <v>2009139485000</v>
      </c>
      <c r="E71">
        <f t="shared" si="1"/>
        <v>28.328727629415898</v>
      </c>
    </row>
    <row r="72" spans="1:5" x14ac:dyDescent="0.3">
      <c r="A72" t="s">
        <v>30</v>
      </c>
      <c r="B72" t="s">
        <v>35</v>
      </c>
      <c r="C72">
        <v>2018</v>
      </c>
      <c r="D72" s="3">
        <v>18146206145369</v>
      </c>
      <c r="E72">
        <f t="shared" si="1"/>
        <v>30.529482626986692</v>
      </c>
    </row>
    <row r="73" spans="1:5" x14ac:dyDescent="0.3">
      <c r="C73">
        <v>2019</v>
      </c>
      <c r="D73" s="3">
        <v>20264726862584</v>
      </c>
      <c r="E73">
        <f t="shared" si="1"/>
        <v>30.639902897634443</v>
      </c>
    </row>
    <row r="74" spans="1:5" x14ac:dyDescent="0.3">
      <c r="C74">
        <v>2020</v>
      </c>
      <c r="D74" s="3">
        <v>22564300317374</v>
      </c>
      <c r="E74">
        <f t="shared" si="1"/>
        <v>30.747390141298187</v>
      </c>
    </row>
    <row r="75" spans="1:5" x14ac:dyDescent="0.3">
      <c r="C75">
        <v>2021</v>
      </c>
      <c r="D75" s="3">
        <v>25666635156271</v>
      </c>
      <c r="E75">
        <f t="shared" si="1"/>
        <v>30.876213021435614</v>
      </c>
    </row>
    <row r="76" spans="1:5" x14ac:dyDescent="0.3">
      <c r="C76">
        <v>2022</v>
      </c>
      <c r="D76" s="3">
        <v>27241313025674</v>
      </c>
      <c r="E76">
        <f t="shared" si="1"/>
        <v>30.935755798165427</v>
      </c>
    </row>
    <row r="77" spans="1:5" x14ac:dyDescent="0.3">
      <c r="A77" t="s">
        <v>31</v>
      </c>
      <c r="B77" t="s">
        <v>36</v>
      </c>
      <c r="C77">
        <v>2018</v>
      </c>
      <c r="D77" s="3">
        <v>1263113689000</v>
      </c>
      <c r="E77">
        <f t="shared" si="1"/>
        <v>27.864600970289338</v>
      </c>
    </row>
    <row r="78" spans="1:5" x14ac:dyDescent="0.3">
      <c r="C78">
        <v>2019</v>
      </c>
      <c r="D78" s="3">
        <v>901060986000</v>
      </c>
      <c r="E78">
        <f t="shared" si="1"/>
        <v>27.526838779278513</v>
      </c>
    </row>
    <row r="79" spans="1:5" x14ac:dyDescent="0.3">
      <c r="C79">
        <v>2020</v>
      </c>
      <c r="D79" s="3">
        <v>929901046000</v>
      </c>
      <c r="E79">
        <f t="shared" si="1"/>
        <v>27.558344015282064</v>
      </c>
    </row>
    <row r="80" spans="1:5" x14ac:dyDescent="0.3">
      <c r="C80">
        <v>2021</v>
      </c>
      <c r="D80" s="3">
        <v>1026266866000</v>
      </c>
      <c r="E80">
        <f t="shared" si="1"/>
        <v>27.656948932169964</v>
      </c>
    </row>
    <row r="81" spans="1:5" x14ac:dyDescent="0.3">
      <c r="C81">
        <v>2022</v>
      </c>
      <c r="D81" s="3">
        <v>1037647240000</v>
      </c>
      <c r="E81">
        <f t="shared" si="1"/>
        <v>27.667976997054136</v>
      </c>
    </row>
    <row r="82" spans="1:5" x14ac:dyDescent="0.3">
      <c r="A82" t="s">
        <v>32</v>
      </c>
      <c r="B82" t="s">
        <v>37</v>
      </c>
      <c r="C82">
        <v>2018</v>
      </c>
      <c r="D82" s="3">
        <v>1868663546000</v>
      </c>
      <c r="E82">
        <f t="shared" si="1"/>
        <v>28.256244610005208</v>
      </c>
    </row>
    <row r="83" spans="1:5" x14ac:dyDescent="0.3">
      <c r="C83">
        <v>2019</v>
      </c>
      <c r="D83" s="3">
        <v>2096719180000</v>
      </c>
      <c r="E83">
        <f t="shared" si="1"/>
        <v>28.371394943764066</v>
      </c>
    </row>
    <row r="84" spans="1:5" x14ac:dyDescent="0.3">
      <c r="C84">
        <v>2020</v>
      </c>
      <c r="D84" s="3">
        <v>1915989375000</v>
      </c>
      <c r="E84">
        <f t="shared" si="1"/>
        <v>28.281255250054745</v>
      </c>
    </row>
    <row r="85" spans="1:5" x14ac:dyDescent="0.3">
      <c r="C85">
        <v>2021</v>
      </c>
      <c r="D85" s="3">
        <v>1838539299000</v>
      </c>
      <c r="E85">
        <f t="shared" si="1"/>
        <v>28.239992513037201</v>
      </c>
    </row>
    <row r="86" spans="1:5" x14ac:dyDescent="0.3">
      <c r="C86">
        <v>2022</v>
      </c>
      <c r="D86" s="3">
        <v>1806280965000</v>
      </c>
      <c r="E86">
        <f t="shared" si="1"/>
        <v>28.222291131912804</v>
      </c>
    </row>
    <row r="87" spans="1:5" x14ac:dyDescent="0.3">
      <c r="A87" t="s">
        <v>33</v>
      </c>
      <c r="B87" t="s">
        <v>38</v>
      </c>
      <c r="C87">
        <v>2018</v>
      </c>
      <c r="D87" s="3">
        <v>3337628000000</v>
      </c>
      <c r="E87">
        <f t="shared" si="1"/>
        <v>28.83628149097942</v>
      </c>
    </row>
    <row r="88" spans="1:5" x14ac:dyDescent="0.3">
      <c r="C88">
        <v>2019</v>
      </c>
      <c r="D88" s="3">
        <v>3536898000000</v>
      </c>
      <c r="E88">
        <f t="shared" si="1"/>
        <v>28.894271187737765</v>
      </c>
    </row>
    <row r="89" spans="1:5" x14ac:dyDescent="0.3">
      <c r="C89">
        <v>2020</v>
      </c>
      <c r="D89" s="3">
        <v>3849516000000</v>
      </c>
      <c r="E89">
        <f t="shared" si="1"/>
        <v>28.978968542039823</v>
      </c>
    </row>
    <row r="90" spans="1:5" x14ac:dyDescent="0.3">
      <c r="C90">
        <v>2021</v>
      </c>
      <c r="D90" s="3">
        <v>4068970000000</v>
      </c>
      <c r="E90">
        <f t="shared" si="1"/>
        <v>29.034411012102048</v>
      </c>
    </row>
    <row r="91" spans="1:5" x14ac:dyDescent="0.3">
      <c r="C91">
        <v>2022</v>
      </c>
      <c r="D91" s="3">
        <v>4081442000000</v>
      </c>
      <c r="E91">
        <f t="shared" si="1"/>
        <v>29.037471473275012</v>
      </c>
    </row>
    <row r="92" spans="1:5" x14ac:dyDescent="0.3">
      <c r="A92" t="s">
        <v>47</v>
      </c>
      <c r="B92" t="s">
        <v>39</v>
      </c>
      <c r="C92">
        <v>2018</v>
      </c>
      <c r="D92" s="3">
        <v>7869975060326</v>
      </c>
      <c r="E92">
        <f t="shared" si="1"/>
        <v>29.694076009398074</v>
      </c>
    </row>
    <row r="93" spans="1:5" x14ac:dyDescent="0.3">
      <c r="C93">
        <v>2019</v>
      </c>
      <c r="D93" s="3">
        <v>8372769580743</v>
      </c>
      <c r="E93">
        <f t="shared" si="1"/>
        <v>29.756005839453298</v>
      </c>
    </row>
    <row r="94" spans="1:5" x14ac:dyDescent="0.3">
      <c r="C94">
        <v>2020</v>
      </c>
      <c r="D94" s="3">
        <v>9104657533366</v>
      </c>
      <c r="E94">
        <f t="shared" si="1"/>
        <v>29.839807215371188</v>
      </c>
    </row>
    <row r="95" spans="1:5" x14ac:dyDescent="0.3">
      <c r="C95">
        <v>2021</v>
      </c>
      <c r="D95" s="3">
        <v>9644326662784</v>
      </c>
      <c r="E95">
        <f t="shared" si="1"/>
        <v>29.897390947799913</v>
      </c>
    </row>
    <row r="96" spans="1:5" x14ac:dyDescent="0.3">
      <c r="C96">
        <v>2022</v>
      </c>
      <c r="D96" s="3">
        <v>11328974079150</v>
      </c>
      <c r="E96">
        <f t="shared" si="1"/>
        <v>30.058384637808633</v>
      </c>
    </row>
    <row r="97" spans="1:5" x14ac:dyDescent="0.3">
      <c r="A97" t="s">
        <v>41</v>
      </c>
      <c r="B97" t="s">
        <v>42</v>
      </c>
      <c r="C97">
        <v>2018</v>
      </c>
      <c r="D97" s="3">
        <v>20326869000000</v>
      </c>
      <c r="E97">
        <f t="shared" si="1"/>
        <v>30.642964722854312</v>
      </c>
    </row>
    <row r="98" spans="1:5" x14ac:dyDescent="0.3">
      <c r="C98">
        <v>2019</v>
      </c>
      <c r="D98" s="3">
        <v>20649371000000</v>
      </c>
      <c r="E98">
        <f t="shared" si="1"/>
        <v>30.658705974823246</v>
      </c>
    </row>
    <row r="99" spans="1:5" x14ac:dyDescent="0.3">
      <c r="C99">
        <v>2020</v>
      </c>
      <c r="D99" s="3">
        <v>20534632000000</v>
      </c>
      <c r="E99">
        <f t="shared" si="1"/>
        <v>30.653133942553168</v>
      </c>
    </row>
    <row r="100" spans="1:5" x14ac:dyDescent="0.3">
      <c r="C100">
        <v>2021</v>
      </c>
      <c r="D100" s="3">
        <v>19068532000000</v>
      </c>
      <c r="E100">
        <f t="shared" si="1"/>
        <v>30.579060553028768</v>
      </c>
    </row>
    <row r="101" spans="1:5" x14ac:dyDescent="0.3">
      <c r="C101">
        <v>2022</v>
      </c>
      <c r="D101" s="3">
        <v>18318114000000</v>
      </c>
      <c r="E101">
        <f t="shared" si="1"/>
        <v>30.538911522276813</v>
      </c>
    </row>
    <row r="102" spans="1:5" x14ac:dyDescent="0.3">
      <c r="A102" t="s">
        <v>45</v>
      </c>
      <c r="B102" t="s">
        <v>46</v>
      </c>
      <c r="C102">
        <v>2018</v>
      </c>
      <c r="D102" s="3">
        <v>986798686383</v>
      </c>
      <c r="E102">
        <f t="shared" si="1"/>
        <v>27.617731890412035</v>
      </c>
    </row>
    <row r="103" spans="1:5" x14ac:dyDescent="0.3">
      <c r="C103">
        <v>2019</v>
      </c>
      <c r="D103" s="3">
        <v>962025149261</v>
      </c>
      <c r="E103">
        <f t="shared" si="1"/>
        <v>27.592306429953357</v>
      </c>
    </row>
    <row r="104" spans="1:5" x14ac:dyDescent="0.3">
      <c r="C104">
        <v>2020</v>
      </c>
      <c r="D104" s="3">
        <v>1066798461757</v>
      </c>
      <c r="E104">
        <f t="shared" si="1"/>
        <v>27.695683187330658</v>
      </c>
    </row>
    <row r="105" spans="1:5" x14ac:dyDescent="0.3">
      <c r="C105">
        <v>2021</v>
      </c>
      <c r="D105" s="3">
        <v>1066798461757</v>
      </c>
      <c r="E105">
        <f t="shared" si="1"/>
        <v>27.695683187330658</v>
      </c>
    </row>
    <row r="106" spans="1:5" x14ac:dyDescent="0.3">
      <c r="C106">
        <v>2022</v>
      </c>
      <c r="D106" s="3">
        <v>1094655889281</v>
      </c>
      <c r="E106">
        <f t="shared" si="1"/>
        <v>27.72146117344375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F4680-E600-4748-9D8B-AD9CE6EE772C}">
  <dimension ref="A2:R128"/>
  <sheetViews>
    <sheetView workbookViewId="0">
      <pane ySplit="2" topLeftCell="A3" activePane="bottomLeft" state="frozen"/>
      <selection pane="bottomLeft" activeCell="U13" sqref="U13"/>
    </sheetView>
  </sheetViews>
  <sheetFormatPr defaultRowHeight="14.4" x14ac:dyDescent="0.3"/>
  <cols>
    <col min="1" max="1" width="4.88671875" customWidth="1"/>
    <col min="3" max="3" width="20.109375" bestFit="1" customWidth="1"/>
    <col min="4" max="4" width="7.77734375" customWidth="1"/>
    <col min="5" max="5" width="19" style="3" customWidth="1"/>
    <col min="6" max="6" width="18.6640625" customWidth="1"/>
    <col min="7" max="7" width="20.21875" style="2" bestFit="1" customWidth="1"/>
    <col min="8" max="8" width="17.77734375" bestFit="1" customWidth="1"/>
    <col min="9" max="9" width="14.88671875" customWidth="1"/>
    <col min="10" max="10" width="8.88671875" customWidth="1"/>
    <col min="11" max="11" width="21.44140625" style="3" bestFit="1" customWidth="1"/>
    <col min="12" max="12" width="22.33203125" bestFit="1" customWidth="1"/>
    <col min="13" max="13" width="21.33203125" style="2" bestFit="1" customWidth="1"/>
    <col min="14" max="14" width="17.77734375" bestFit="1" customWidth="1"/>
    <col min="16" max="16" width="12.6640625" bestFit="1" customWidth="1"/>
    <col min="17" max="17" width="21" bestFit="1" customWidth="1"/>
  </cols>
  <sheetData>
    <row r="2" spans="1:18" s="9" customFormat="1" ht="28.8" x14ac:dyDescent="0.3">
      <c r="D2" s="9" t="s">
        <v>71</v>
      </c>
      <c r="E2" s="11" t="s">
        <v>70</v>
      </c>
      <c r="F2" s="12" t="s">
        <v>64</v>
      </c>
      <c r="G2" s="13" t="s">
        <v>65</v>
      </c>
      <c r="H2" s="12" t="s">
        <v>66</v>
      </c>
      <c r="I2" s="9" t="s">
        <v>67</v>
      </c>
      <c r="K2" s="10" t="s">
        <v>68</v>
      </c>
      <c r="L2" s="9" t="s">
        <v>69</v>
      </c>
      <c r="M2" s="13" t="s">
        <v>65</v>
      </c>
      <c r="N2" s="12" t="s">
        <v>74</v>
      </c>
      <c r="O2" s="9" t="s">
        <v>72</v>
      </c>
      <c r="P2" s="9" t="s">
        <v>73</v>
      </c>
      <c r="Q2" s="9" t="s">
        <v>75</v>
      </c>
      <c r="R2" s="9" t="s">
        <v>0</v>
      </c>
    </row>
    <row r="3" spans="1:18" s="14" customFormat="1" x14ac:dyDescent="0.3">
      <c r="A3" s="14" t="s">
        <v>1</v>
      </c>
      <c r="B3" s="14" t="s">
        <v>12</v>
      </c>
      <c r="C3" s="14" t="s">
        <v>23</v>
      </c>
      <c r="D3" s="14">
        <v>2017</v>
      </c>
      <c r="E3" s="15">
        <v>45691000000</v>
      </c>
      <c r="G3" s="16"/>
      <c r="K3" s="15">
        <v>2510578000000</v>
      </c>
      <c r="M3" s="16"/>
    </row>
    <row r="4" spans="1:18" s="14" customFormat="1" x14ac:dyDescent="0.3">
      <c r="D4" s="14">
        <v>2018</v>
      </c>
      <c r="E4" s="15">
        <v>50467000000</v>
      </c>
      <c r="F4" s="17">
        <f>E4-E3</f>
        <v>4776000000</v>
      </c>
      <c r="G4" s="16">
        <f>STDEV(F4:F8)</f>
        <v>9689388071.4934731</v>
      </c>
      <c r="H4" s="17">
        <f>AVERAGE(F4:F8)</f>
        <v>9474800000</v>
      </c>
      <c r="I4" s="14">
        <f>G4/H4</f>
        <v>1.0226482956361584</v>
      </c>
      <c r="K4" s="15">
        <v>2647193000000</v>
      </c>
      <c r="L4" s="17">
        <f>K4-K3</f>
        <v>136615000000</v>
      </c>
      <c r="M4" s="16">
        <f>STDEV(L4:L8)</f>
        <v>350784436066.22571</v>
      </c>
      <c r="N4" s="17">
        <f>AVERAGE(L4:L8)</f>
        <v>174349600000</v>
      </c>
      <c r="O4" s="14">
        <f>M4/N4</f>
        <v>2.0119600851749917</v>
      </c>
      <c r="P4" s="14">
        <f>I4/O4</f>
        <v>0.50828458435705637</v>
      </c>
      <c r="Q4" s="14" t="str">
        <f>IF(I4&gt;O4,"PRAKTIK PERATAAN LABA","BUKAN PERATAAN LABA")</f>
        <v>BUKAN PERATAAN LABA</v>
      </c>
      <c r="R4" s="14">
        <f>IF(Q4="PRAKTIK PERATAAN LABA",1,0)</f>
        <v>0</v>
      </c>
    </row>
    <row r="5" spans="1:18" s="14" customFormat="1" x14ac:dyDescent="0.3">
      <c r="D5" s="14">
        <v>2019</v>
      </c>
      <c r="E5" s="15">
        <v>64021000000</v>
      </c>
      <c r="F5" s="17">
        <f>E5-E4</f>
        <v>13554000000</v>
      </c>
      <c r="G5" s="16"/>
      <c r="K5" s="15">
        <v>3003768000000</v>
      </c>
      <c r="L5" s="17">
        <f t="shared" ref="L5:L68" si="0">K5-K4</f>
        <v>356575000000</v>
      </c>
      <c r="M5" s="16"/>
    </row>
    <row r="6" spans="1:18" s="14" customFormat="1" x14ac:dyDescent="0.3">
      <c r="D6" s="14">
        <v>2020</v>
      </c>
      <c r="E6" s="15">
        <v>67093000000</v>
      </c>
      <c r="F6" s="17">
        <f>E6-E5</f>
        <v>3072000000</v>
      </c>
      <c r="G6" s="16"/>
      <c r="K6" s="15">
        <v>2725866000000</v>
      </c>
      <c r="L6" s="17">
        <f t="shared" si="0"/>
        <v>-277902000000</v>
      </c>
      <c r="M6" s="16"/>
    </row>
    <row r="7" spans="1:18" s="14" customFormat="1" x14ac:dyDescent="0.3">
      <c r="D7" s="14">
        <v>2021</v>
      </c>
      <c r="E7" s="15">
        <v>91723000000</v>
      </c>
      <c r="F7" s="17">
        <f>E7-E6</f>
        <v>24630000000</v>
      </c>
      <c r="G7" s="16"/>
      <c r="K7" s="15">
        <v>3374782000000</v>
      </c>
      <c r="L7" s="17">
        <f t="shared" si="0"/>
        <v>648916000000</v>
      </c>
      <c r="M7" s="16"/>
    </row>
    <row r="8" spans="1:18" s="14" customFormat="1" x14ac:dyDescent="0.3">
      <c r="D8" s="14">
        <v>2022</v>
      </c>
      <c r="E8" s="15">
        <v>93065000000</v>
      </c>
      <c r="F8" s="17">
        <f>E8-E7</f>
        <v>1342000000</v>
      </c>
      <c r="G8" s="16"/>
      <c r="K8" s="15">
        <v>3382326000000</v>
      </c>
      <c r="L8" s="17">
        <f t="shared" si="0"/>
        <v>7544000000</v>
      </c>
      <c r="M8" s="16"/>
    </row>
    <row r="9" spans="1:18" s="14" customFormat="1" x14ac:dyDescent="0.3">
      <c r="A9" s="14" t="s">
        <v>2</v>
      </c>
      <c r="B9" s="14" t="s">
        <v>13</v>
      </c>
      <c r="C9" s="14" t="s">
        <v>23</v>
      </c>
      <c r="D9" s="14">
        <v>2017</v>
      </c>
      <c r="E9" s="15">
        <v>107420886839</v>
      </c>
      <c r="G9" s="16"/>
      <c r="K9" s="15">
        <v>4257738486908</v>
      </c>
      <c r="L9" s="17"/>
      <c r="M9" s="16"/>
    </row>
    <row r="10" spans="1:18" s="14" customFormat="1" x14ac:dyDescent="0.3">
      <c r="D10" s="14">
        <v>2018</v>
      </c>
      <c r="E10" s="15">
        <v>92649656775</v>
      </c>
      <c r="F10" s="17">
        <f>E10-E9</f>
        <v>-14771230064</v>
      </c>
      <c r="G10" s="16">
        <f>STDEV(F10:F14)</f>
        <v>61288097563.212021</v>
      </c>
      <c r="H10" s="17">
        <f>AVERAGE(F10:F14)</f>
        <v>22656731246.599998</v>
      </c>
      <c r="I10" s="14">
        <f>G10/H10</f>
        <v>2.7050723644174961</v>
      </c>
      <c r="K10" s="15">
        <v>3629327583572</v>
      </c>
      <c r="L10" s="17">
        <f t="shared" si="0"/>
        <v>-628410903336</v>
      </c>
      <c r="M10" s="16">
        <f>STDEV(L10:L14)</f>
        <v>974263819948.25574</v>
      </c>
      <c r="N10" s="17">
        <f>AVERAGE(L10:L14)</f>
        <v>377204187604</v>
      </c>
      <c r="O10" s="14">
        <f>M10/N10</f>
        <v>2.5828552597381722</v>
      </c>
      <c r="P10" s="14">
        <f t="shared" ref="P10:P64" si="1">I10/O10</f>
        <v>1.0473186037887827</v>
      </c>
      <c r="Q10" s="14" t="str">
        <f t="shared" ref="Q10:Q64" si="2">IF(I10&gt;O10,"PRAKTIK PERATAAN LABA","BUKAN PERATAAN LABA")</f>
        <v>PRAKTIK PERATAAN LABA</v>
      </c>
      <c r="R10" s="14">
        <f t="shared" ref="R10:R64" si="3">IF(Q10="PRAKTIK PERATAAN LABA",1,0)</f>
        <v>1</v>
      </c>
    </row>
    <row r="11" spans="1:18" s="14" customFormat="1" x14ac:dyDescent="0.3">
      <c r="D11" s="14">
        <v>2019</v>
      </c>
      <c r="E11" s="15">
        <v>215459200242</v>
      </c>
      <c r="F11" s="17">
        <f>E11-E10</f>
        <v>122809543467</v>
      </c>
      <c r="G11" s="16"/>
      <c r="K11" s="15">
        <v>3120937098980</v>
      </c>
      <c r="L11" s="17">
        <f t="shared" si="0"/>
        <v>-508390484592</v>
      </c>
      <c r="M11" s="16"/>
    </row>
    <row r="12" spans="1:18" s="14" customFormat="1" x14ac:dyDescent="0.3">
      <c r="D12" s="14">
        <v>2020</v>
      </c>
      <c r="E12" s="15">
        <v>181812593992</v>
      </c>
      <c r="F12" s="17">
        <f>E12-E11</f>
        <v>-33646606250</v>
      </c>
      <c r="G12" s="16"/>
      <c r="K12" s="15">
        <v>3634297373749</v>
      </c>
      <c r="L12" s="17">
        <f t="shared" si="0"/>
        <v>513360274769</v>
      </c>
      <c r="M12" s="16"/>
    </row>
    <row r="13" spans="1:18" s="14" customFormat="1" x14ac:dyDescent="0.3">
      <c r="D13" s="14">
        <v>2021</v>
      </c>
      <c r="E13" s="15">
        <v>187066990085</v>
      </c>
      <c r="F13" s="17">
        <f>E13-E12</f>
        <v>5254396093</v>
      </c>
      <c r="G13" s="16"/>
      <c r="K13" s="15">
        <v>5359440530374</v>
      </c>
      <c r="L13" s="17">
        <f t="shared" si="0"/>
        <v>1725143156625</v>
      </c>
      <c r="M13" s="16"/>
    </row>
    <row r="14" spans="1:18" s="14" customFormat="1" x14ac:dyDescent="0.3">
      <c r="D14" s="14">
        <v>2022</v>
      </c>
      <c r="E14" s="15">
        <v>220704543072</v>
      </c>
      <c r="F14" s="17">
        <f>E14-E13</f>
        <v>33637552987</v>
      </c>
      <c r="G14" s="16"/>
      <c r="K14" s="15">
        <v>6143759424928</v>
      </c>
      <c r="L14" s="17">
        <f t="shared" si="0"/>
        <v>784318894554</v>
      </c>
      <c r="M14" s="16"/>
    </row>
    <row r="15" spans="1:18" s="14" customFormat="1" x14ac:dyDescent="0.3">
      <c r="A15" s="14" t="s">
        <v>3</v>
      </c>
      <c r="B15" s="14" t="s">
        <v>14</v>
      </c>
      <c r="C15" s="14" t="s">
        <v>23</v>
      </c>
      <c r="D15" s="14">
        <v>2017</v>
      </c>
      <c r="E15" s="15">
        <v>279772635000</v>
      </c>
      <c r="F15" s="17"/>
      <c r="G15" s="16"/>
      <c r="K15" s="15">
        <v>777308328000</v>
      </c>
      <c r="L15" s="17"/>
      <c r="M15" s="16"/>
    </row>
    <row r="16" spans="1:18" s="14" customFormat="1" x14ac:dyDescent="0.3">
      <c r="D16" s="14">
        <v>2018</v>
      </c>
      <c r="E16" s="15">
        <v>338129985000</v>
      </c>
      <c r="F16" s="17">
        <f>E16-E15</f>
        <v>58357350000</v>
      </c>
      <c r="G16" s="16">
        <f>STDEV(F16:F20)</f>
        <v>108431658807.43439</v>
      </c>
      <c r="H16" s="17">
        <f>AVERAGE(F16:F20)</f>
        <v>-9941365600</v>
      </c>
      <c r="I16" s="14">
        <f>G16/H16</f>
        <v>-10.907119119272144</v>
      </c>
      <c r="K16" s="15">
        <v>893006350000</v>
      </c>
      <c r="L16" s="17">
        <f t="shared" si="0"/>
        <v>115698022000</v>
      </c>
      <c r="M16" s="16">
        <f>STDEV(L16:L20)</f>
        <v>176264543698.21118</v>
      </c>
      <c r="N16" s="17">
        <f>AVERAGE(L16:L20)</f>
        <v>287197400</v>
      </c>
      <c r="O16" s="14">
        <f>M16/N16</f>
        <v>613.7400397712903</v>
      </c>
      <c r="P16" s="14">
        <f t="shared" si="1"/>
        <v>-1.7771561919500432E-2</v>
      </c>
      <c r="Q16" s="14" t="str">
        <f t="shared" si="2"/>
        <v>BUKAN PERATAAN LABA</v>
      </c>
      <c r="R16" s="14">
        <f t="shared" si="3"/>
        <v>0</v>
      </c>
    </row>
    <row r="17" spans="1:18" s="14" customFormat="1" x14ac:dyDescent="0.3">
      <c r="D17" s="14">
        <v>2019</v>
      </c>
      <c r="E17" s="15">
        <v>317815177000</v>
      </c>
      <c r="F17" s="17">
        <f>E17-E16</f>
        <v>-20314808000</v>
      </c>
      <c r="G17" s="16"/>
      <c r="K17" s="15">
        <v>827136727000</v>
      </c>
      <c r="L17" s="17">
        <f t="shared" si="0"/>
        <v>-65869623000</v>
      </c>
      <c r="M17" s="16"/>
    </row>
    <row r="18" spans="1:18" s="14" customFormat="1" x14ac:dyDescent="0.3">
      <c r="D18" s="14">
        <v>2020</v>
      </c>
      <c r="E18" s="15">
        <v>123465762000</v>
      </c>
      <c r="F18" s="17">
        <f>E18-E17</f>
        <v>-194349415000</v>
      </c>
      <c r="G18" s="16"/>
      <c r="K18" s="15">
        <v>546336411000</v>
      </c>
      <c r="L18" s="17">
        <f t="shared" si="0"/>
        <v>-280800316000</v>
      </c>
      <c r="M18" s="16"/>
    </row>
    <row r="19" spans="1:18" s="14" customFormat="1" x14ac:dyDescent="0.3">
      <c r="D19" s="14">
        <v>2021</v>
      </c>
      <c r="E19" s="15">
        <v>187992998000</v>
      </c>
      <c r="F19" s="17">
        <f>E19-E18</f>
        <v>64527236000</v>
      </c>
      <c r="G19" s="16"/>
      <c r="K19" s="15">
        <v>681205785000</v>
      </c>
      <c r="L19" s="17">
        <f t="shared" si="0"/>
        <v>134869374000</v>
      </c>
      <c r="M19" s="16"/>
    </row>
    <row r="20" spans="1:18" s="14" customFormat="1" x14ac:dyDescent="0.3">
      <c r="D20" s="14">
        <v>2022</v>
      </c>
      <c r="E20" s="15">
        <v>230065807000</v>
      </c>
      <c r="F20" s="17">
        <f>E20-E19</f>
        <v>42072809000</v>
      </c>
      <c r="G20" s="16"/>
      <c r="K20" s="15">
        <v>778744315000</v>
      </c>
      <c r="L20" s="17">
        <f t="shared" si="0"/>
        <v>97538530000</v>
      </c>
      <c r="M20" s="16"/>
    </row>
    <row r="21" spans="1:18" s="14" customFormat="1" x14ac:dyDescent="0.3">
      <c r="A21" s="14" t="s">
        <v>4</v>
      </c>
      <c r="B21" s="14" t="s">
        <v>15</v>
      </c>
      <c r="C21" s="14" t="s">
        <v>23</v>
      </c>
      <c r="D21" s="14">
        <v>2017</v>
      </c>
      <c r="E21" s="15">
        <v>375966810639</v>
      </c>
      <c r="F21" s="17"/>
      <c r="G21" s="16"/>
      <c r="K21" s="15">
        <v>7480628488726</v>
      </c>
      <c r="L21" s="17"/>
      <c r="M21" s="16"/>
    </row>
    <row r="22" spans="1:18" s="14" customFormat="1" x14ac:dyDescent="0.3">
      <c r="D22" s="14">
        <v>2018</v>
      </c>
      <c r="E22" s="15">
        <v>425481597110</v>
      </c>
      <c r="F22" s="17">
        <f>E22-E21</f>
        <v>49514786471</v>
      </c>
      <c r="G22" s="16">
        <f>STDEV(F22:F26)</f>
        <v>155547209441.53143</v>
      </c>
      <c r="H22" s="17">
        <f>AVERAGE(F22:F26)</f>
        <v>29149444989.200001</v>
      </c>
      <c r="I22" s="14">
        <f>G22/H22</f>
        <v>5.3361979790408487</v>
      </c>
      <c r="K22" s="15">
        <v>8048946664266</v>
      </c>
      <c r="L22" s="17">
        <f>K22-K21</f>
        <v>568318175540</v>
      </c>
      <c r="M22" s="16">
        <f>STDEV(L22:L26)</f>
        <v>905577189765.01782</v>
      </c>
      <c r="N22" s="17">
        <f>AVERAGE(L22:L26)</f>
        <v>606062864995.80005</v>
      </c>
      <c r="O22" s="14">
        <f t="shared" ref="O22:O76" si="4">M22/N22</f>
        <v>1.4941967938776342</v>
      </c>
      <c r="P22" s="14">
        <f t="shared" si="1"/>
        <v>3.5712819093880692</v>
      </c>
      <c r="Q22" s="14" t="str">
        <f t="shared" si="2"/>
        <v>PRAKTIK PERATAAN LABA</v>
      </c>
      <c r="R22" s="14">
        <f t="shared" si="3"/>
        <v>1</v>
      </c>
    </row>
    <row r="23" spans="1:18" s="14" customFormat="1" x14ac:dyDescent="0.3">
      <c r="D23" s="14">
        <v>2019</v>
      </c>
      <c r="E23" s="15">
        <v>435766359480</v>
      </c>
      <c r="F23" s="17">
        <f>E23-E22</f>
        <v>10284762370</v>
      </c>
      <c r="G23" s="16"/>
      <c r="K23" s="15">
        <v>8438631355699</v>
      </c>
      <c r="L23" s="17">
        <f t="shared" si="0"/>
        <v>389684691433</v>
      </c>
      <c r="M23" s="16"/>
    </row>
    <row r="24" spans="1:18" s="14" customFormat="1" x14ac:dyDescent="0.3">
      <c r="D24" s="14">
        <v>2020</v>
      </c>
      <c r="E24" s="15">
        <v>245103761907</v>
      </c>
      <c r="F24" s="17">
        <f>E24-E23</f>
        <v>-190662597573</v>
      </c>
      <c r="G24" s="16"/>
      <c r="K24" s="15">
        <v>7711334590144</v>
      </c>
      <c r="L24" s="17">
        <f t="shared" si="0"/>
        <v>-727296765555</v>
      </c>
      <c r="M24" s="16"/>
    </row>
    <row r="25" spans="1:18" s="14" customFormat="1" x14ac:dyDescent="0.3">
      <c r="D25" s="14">
        <v>2021</v>
      </c>
      <c r="E25" s="15">
        <v>492637672186</v>
      </c>
      <c r="F25" s="17">
        <f>E25-E24</f>
        <v>247533910279</v>
      </c>
      <c r="G25" s="16"/>
      <c r="K25" s="15">
        <v>8799579901024</v>
      </c>
      <c r="L25" s="17">
        <f t="shared" si="0"/>
        <v>1088245310880</v>
      </c>
      <c r="M25" s="16"/>
    </row>
    <row r="26" spans="1:18" s="14" customFormat="1" x14ac:dyDescent="0.3">
      <c r="D26" s="14">
        <v>2022</v>
      </c>
      <c r="E26" s="15">
        <v>521714035585</v>
      </c>
      <c r="F26" s="17">
        <f>E26-E25</f>
        <v>29076363399</v>
      </c>
      <c r="G26" s="16"/>
      <c r="K26" s="15">
        <v>10510942813705</v>
      </c>
      <c r="L26" s="17">
        <f t="shared" si="0"/>
        <v>1711362912681</v>
      </c>
      <c r="M26" s="16"/>
    </row>
    <row r="27" spans="1:18" s="14" customFormat="1" x14ac:dyDescent="0.3">
      <c r="A27" s="14" t="s">
        <v>5</v>
      </c>
      <c r="B27" s="14" t="s">
        <v>16</v>
      </c>
      <c r="C27" s="14" t="s">
        <v>23</v>
      </c>
      <c r="D27" s="14">
        <v>2017</v>
      </c>
      <c r="E27" s="15">
        <v>47964112940</v>
      </c>
      <c r="F27" s="17"/>
      <c r="G27" s="16"/>
      <c r="K27" s="15">
        <v>1209215316632</v>
      </c>
      <c r="L27" s="17"/>
      <c r="M27" s="16"/>
    </row>
    <row r="28" spans="1:18" s="14" customFormat="1" x14ac:dyDescent="0.3">
      <c r="D28" s="14">
        <v>2018</v>
      </c>
      <c r="E28" s="15">
        <v>90195136265</v>
      </c>
      <c r="F28" s="17">
        <f>E28-E27</f>
        <v>42231023325</v>
      </c>
      <c r="G28" s="16">
        <f>STDEV(F28:F32)</f>
        <v>40764088272.535507</v>
      </c>
      <c r="H28" s="17">
        <f>AVERAGE(F28:F32)</f>
        <v>-9574708092.6000004</v>
      </c>
      <c r="I28" s="14">
        <f t="shared" ref="I28:I82" si="5">G28/H28</f>
        <v>-4.2574758288496364</v>
      </c>
      <c r="K28" s="15">
        <v>1430785280985</v>
      </c>
      <c r="L28" s="17">
        <f t="shared" si="0"/>
        <v>221569964353</v>
      </c>
      <c r="M28" s="16">
        <f>STDEV(L28:L32)</f>
        <v>304190305355.33374</v>
      </c>
      <c r="N28" s="17">
        <f>AVERAGE(L28:L32)</f>
        <v>-56701266198.400002</v>
      </c>
      <c r="O28" s="14">
        <f t="shared" si="4"/>
        <v>-5.3647885796934354</v>
      </c>
      <c r="P28" s="14">
        <f t="shared" si="1"/>
        <v>0.7935961996647638</v>
      </c>
      <c r="Q28" s="14" t="str">
        <f t="shared" si="2"/>
        <v>PRAKTIK PERATAAN LABA</v>
      </c>
      <c r="R28" s="14">
        <f t="shared" si="3"/>
        <v>1</v>
      </c>
    </row>
    <row r="29" spans="1:18" s="14" customFormat="1" x14ac:dyDescent="0.3">
      <c r="D29" s="14">
        <v>2019</v>
      </c>
      <c r="E29" s="15">
        <v>103723133972</v>
      </c>
      <c r="F29" s="17">
        <f>E29-E28</f>
        <v>13527997707</v>
      </c>
      <c r="G29" s="16"/>
      <c r="K29" s="15">
        <v>1653031823505</v>
      </c>
      <c r="L29" s="17">
        <f t="shared" si="0"/>
        <v>222246542520</v>
      </c>
      <c r="M29" s="16"/>
    </row>
    <row r="30" spans="1:18" s="14" customFormat="1" x14ac:dyDescent="0.3">
      <c r="D30" s="14">
        <v>2020</v>
      </c>
      <c r="E30" s="15">
        <v>38038419405</v>
      </c>
      <c r="F30" s="17">
        <f>E30-E29</f>
        <v>-65684714567</v>
      </c>
      <c r="G30" s="16"/>
      <c r="K30" s="15">
        <v>1173189488886</v>
      </c>
      <c r="L30" s="17">
        <f t="shared" si="0"/>
        <v>-479842334619</v>
      </c>
      <c r="M30" s="16"/>
    </row>
    <row r="31" spans="1:18" s="14" customFormat="1" x14ac:dyDescent="0.3">
      <c r="D31" s="14">
        <v>2021</v>
      </c>
      <c r="E31" s="15">
        <v>11844682161</v>
      </c>
      <c r="F31" s="17">
        <f>E31-E30</f>
        <v>-26193737244</v>
      </c>
      <c r="G31" s="16"/>
      <c r="K31" s="15">
        <v>933597187584</v>
      </c>
      <c r="L31" s="17">
        <f t="shared" si="0"/>
        <v>-239592301302</v>
      </c>
      <c r="M31" s="16"/>
    </row>
    <row r="32" spans="1:18" s="14" customFormat="1" x14ac:dyDescent="0.3">
      <c r="D32" s="14">
        <v>2022</v>
      </c>
      <c r="E32" s="15">
        <v>90572477</v>
      </c>
      <c r="F32" s="17">
        <f>E32-E31</f>
        <v>-11754109684</v>
      </c>
      <c r="G32" s="16"/>
      <c r="K32" s="15">
        <v>925708985640</v>
      </c>
      <c r="L32" s="17">
        <f t="shared" si="0"/>
        <v>-7888201944</v>
      </c>
      <c r="M32" s="16"/>
    </row>
    <row r="33" spans="1:18" s="14" customFormat="1" x14ac:dyDescent="0.3">
      <c r="A33" s="14" t="s">
        <v>6</v>
      </c>
      <c r="B33" s="14" t="s">
        <v>17</v>
      </c>
      <c r="C33" s="14" t="s">
        <v>23</v>
      </c>
      <c r="D33" s="14">
        <v>2017</v>
      </c>
      <c r="E33" s="15">
        <v>3543173000000</v>
      </c>
      <c r="F33" s="17"/>
      <c r="G33" s="16"/>
      <c r="K33" s="15">
        <v>35606593000000</v>
      </c>
      <c r="L33" s="17"/>
      <c r="M33" s="16"/>
    </row>
    <row r="34" spans="1:18" s="14" customFormat="1" x14ac:dyDescent="0.3">
      <c r="D34" s="14">
        <v>2018</v>
      </c>
      <c r="E34" s="15">
        <v>4658781000000</v>
      </c>
      <c r="F34" s="17">
        <f>E34-E33</f>
        <v>1115608000000</v>
      </c>
      <c r="G34" s="16">
        <f>STDEV(F34:F38)</f>
        <v>1586089896070.4277</v>
      </c>
      <c r="H34" s="17">
        <f>AVERAGE(F34:F38)</f>
        <v>435804200000</v>
      </c>
      <c r="I34" s="14">
        <f t="shared" si="5"/>
        <v>3.6394552784723686</v>
      </c>
      <c r="K34" s="15">
        <v>38413407000000</v>
      </c>
      <c r="L34" s="17">
        <f t="shared" si="0"/>
        <v>2806814000000</v>
      </c>
      <c r="M34" s="16">
        <f>STDEV(L34:L38)</f>
        <v>3106053045070.4307</v>
      </c>
      <c r="N34" s="17">
        <f>AVERAGE(L34:L38)</f>
        <v>5838184600000</v>
      </c>
      <c r="O34" s="14">
        <f t="shared" si="4"/>
        <v>0.53202378100042103</v>
      </c>
      <c r="P34" s="14">
        <f t="shared" si="1"/>
        <v>6.8407755601238591</v>
      </c>
      <c r="Q34" s="14" t="str">
        <f t="shared" si="2"/>
        <v>PRAKTIK PERATAAN LABA</v>
      </c>
      <c r="R34" s="14">
        <f t="shared" si="3"/>
        <v>1</v>
      </c>
    </row>
    <row r="35" spans="1:18" s="14" customFormat="1" x14ac:dyDescent="0.3">
      <c r="D35" s="14">
        <v>2019</v>
      </c>
      <c r="E35" s="15">
        <v>5360029000000</v>
      </c>
      <c r="F35" s="17">
        <f>E35-E34</f>
        <v>701248000000</v>
      </c>
      <c r="G35" s="16"/>
      <c r="K35" s="15">
        <v>42296703000000</v>
      </c>
      <c r="L35" s="17">
        <f t="shared" si="0"/>
        <v>3883296000000</v>
      </c>
      <c r="M35" s="16"/>
    </row>
    <row r="36" spans="1:18" s="14" customFormat="1" x14ac:dyDescent="0.3">
      <c r="D36" s="14">
        <v>2020</v>
      </c>
      <c r="E36" s="15">
        <v>7418574000000</v>
      </c>
      <c r="F36" s="17">
        <f>E36-E35</f>
        <v>2058545000000</v>
      </c>
      <c r="G36" s="16"/>
      <c r="K36" s="15">
        <v>46641048000000</v>
      </c>
      <c r="L36" s="17">
        <f t="shared" si="0"/>
        <v>4344345000000</v>
      </c>
      <c r="M36" s="16"/>
    </row>
    <row r="37" spans="1:18" s="14" customFormat="1" x14ac:dyDescent="0.3">
      <c r="D37" s="14">
        <v>2021</v>
      </c>
      <c r="E37" s="15">
        <v>7911943000000</v>
      </c>
      <c r="F37" s="17">
        <f>E37-E36</f>
        <v>493369000000</v>
      </c>
      <c r="G37" s="16"/>
      <c r="K37" s="15">
        <v>56803733000000</v>
      </c>
      <c r="L37" s="17">
        <f t="shared" si="0"/>
        <v>10162685000000</v>
      </c>
      <c r="M37" s="16"/>
    </row>
    <row r="38" spans="1:18" s="14" customFormat="1" x14ac:dyDescent="0.3">
      <c r="D38" s="14">
        <v>2022</v>
      </c>
      <c r="E38" s="15">
        <v>5722194000000</v>
      </c>
      <c r="F38" s="17">
        <f>E38-E37</f>
        <v>-2189749000000</v>
      </c>
      <c r="G38" s="16"/>
      <c r="K38" s="15">
        <v>64797516000000</v>
      </c>
      <c r="L38" s="17">
        <f t="shared" si="0"/>
        <v>7993783000000</v>
      </c>
      <c r="M38" s="16"/>
    </row>
    <row r="39" spans="1:18" s="14" customFormat="1" x14ac:dyDescent="0.3">
      <c r="A39" s="14" t="s">
        <v>7</v>
      </c>
      <c r="B39" s="14" t="s">
        <v>18</v>
      </c>
      <c r="C39" s="14" t="s">
        <v>23</v>
      </c>
      <c r="D39" s="14">
        <v>2017</v>
      </c>
      <c r="E39" s="15">
        <v>5097264000000</v>
      </c>
      <c r="F39" s="17"/>
      <c r="G39" s="16"/>
      <c r="K39" s="15">
        <v>70186618000000</v>
      </c>
      <c r="L39" s="17"/>
      <c r="M39" s="16"/>
    </row>
    <row r="40" spans="1:18" s="14" customFormat="1" x14ac:dyDescent="0.3">
      <c r="D40" s="14">
        <v>2018</v>
      </c>
      <c r="E40" s="15">
        <v>4961851000000</v>
      </c>
      <c r="F40" s="17">
        <f>E40-E39</f>
        <v>-135413000000</v>
      </c>
      <c r="G40" s="16">
        <f>STDEV(F40:F44)</f>
        <v>1997281441355.5991</v>
      </c>
      <c r="H40" s="17">
        <f>AVERAGE(F40:F44)</f>
        <v>819061000000</v>
      </c>
      <c r="I40" s="14">
        <f t="shared" si="5"/>
        <v>2.438501456369671</v>
      </c>
      <c r="K40" s="15">
        <v>73394728000000</v>
      </c>
      <c r="L40" s="17">
        <f t="shared" si="0"/>
        <v>3208110000000</v>
      </c>
      <c r="M40" s="16">
        <f>STDEV(L40:L44)</f>
        <v>6298792587540.0684</v>
      </c>
      <c r="N40" s="17">
        <f>AVERAGE(L40:L44)</f>
        <v>8128730800000</v>
      </c>
      <c r="O40" s="14">
        <f t="shared" si="4"/>
        <v>0.77488020485806575</v>
      </c>
      <c r="P40" s="14">
        <f t="shared" si="1"/>
        <v>3.1469399283678041</v>
      </c>
      <c r="Q40" s="14" t="str">
        <f t="shared" si="2"/>
        <v>PRAKTIK PERATAAN LABA</v>
      </c>
      <c r="R40" s="14">
        <f t="shared" si="3"/>
        <v>1</v>
      </c>
    </row>
    <row r="41" spans="1:18" s="14" customFormat="1" x14ac:dyDescent="0.3">
      <c r="D41" s="14">
        <v>2019</v>
      </c>
      <c r="E41" s="15">
        <v>5902729000000</v>
      </c>
      <c r="F41" s="17">
        <f>E41-E40</f>
        <v>940878000000</v>
      </c>
      <c r="G41" s="16"/>
      <c r="K41" s="15">
        <v>76592955000000</v>
      </c>
      <c r="L41" s="17">
        <f t="shared" si="0"/>
        <v>3198227000000</v>
      </c>
      <c r="M41" s="16"/>
    </row>
    <row r="42" spans="1:18" s="14" customFormat="1" x14ac:dyDescent="0.3">
      <c r="D42" s="14">
        <v>2020</v>
      </c>
      <c r="E42" s="15">
        <v>8752066000000</v>
      </c>
      <c r="F42" s="17">
        <f>E42-E41</f>
        <v>2849337000000</v>
      </c>
      <c r="G42" s="16"/>
      <c r="K42" s="15">
        <v>81731469000000</v>
      </c>
      <c r="L42" s="17">
        <f t="shared" si="0"/>
        <v>5138514000000</v>
      </c>
      <c r="M42" s="16"/>
    </row>
    <row r="43" spans="1:18" s="14" customFormat="1" x14ac:dyDescent="0.3">
      <c r="D43" s="14">
        <v>2021</v>
      </c>
      <c r="E43" s="15">
        <v>11229695000000</v>
      </c>
      <c r="F43" s="17">
        <f>E43-E42</f>
        <v>2477629000000</v>
      </c>
      <c r="G43" s="16"/>
      <c r="K43" s="15">
        <v>99345618000000</v>
      </c>
      <c r="L43" s="17">
        <f t="shared" si="0"/>
        <v>17614149000000</v>
      </c>
      <c r="M43" s="16"/>
    </row>
    <row r="44" spans="1:18" s="14" customFormat="1" x14ac:dyDescent="0.3">
      <c r="D44" s="14">
        <v>2022</v>
      </c>
      <c r="E44" s="15">
        <v>9192569000000</v>
      </c>
      <c r="F44" s="17">
        <f>E44-E43</f>
        <v>-2037126000000</v>
      </c>
      <c r="G44" s="16"/>
      <c r="K44" s="15">
        <v>110830272000000</v>
      </c>
      <c r="L44" s="17">
        <f t="shared" si="0"/>
        <v>11484654000000</v>
      </c>
      <c r="M44" s="16"/>
    </row>
    <row r="45" spans="1:18" s="14" customFormat="1" x14ac:dyDescent="0.3">
      <c r="A45" s="14" t="s">
        <v>8</v>
      </c>
      <c r="B45" s="14" t="s">
        <v>19</v>
      </c>
      <c r="C45" s="14" t="s">
        <v>23</v>
      </c>
      <c r="D45" s="14">
        <v>2017</v>
      </c>
      <c r="E45" s="15">
        <v>1630953830893</v>
      </c>
      <c r="F45" s="17"/>
      <c r="G45" s="16"/>
      <c r="K45" s="15">
        <v>20816673946473</v>
      </c>
      <c r="L45" s="17"/>
      <c r="M45" s="16"/>
    </row>
    <row r="46" spans="1:18" s="14" customFormat="1" x14ac:dyDescent="0.3">
      <c r="D46" s="14">
        <v>2018</v>
      </c>
      <c r="E46" s="15">
        <v>1760434280304</v>
      </c>
      <c r="F46" s="17">
        <f>E46-E45</f>
        <v>129480449411</v>
      </c>
      <c r="G46" s="16">
        <f>STDEV(F46:F50)</f>
        <v>600768254282.77063</v>
      </c>
      <c r="H46" s="17">
        <f>AVERAGE(F46:F50)</f>
        <v>67822141451.199997</v>
      </c>
      <c r="I46" s="14">
        <f t="shared" si="5"/>
        <v>8.8579959498188483</v>
      </c>
      <c r="K46" s="15">
        <v>24060802395725</v>
      </c>
      <c r="L46" s="17">
        <f t="shared" si="0"/>
        <v>3244128449252</v>
      </c>
      <c r="M46" s="16">
        <f>STDEV(L46:L50)</f>
        <v>1712984105302.7847</v>
      </c>
      <c r="N46" s="17">
        <f>AVERAGE(L46:L50)</f>
        <v>1970546404186.2</v>
      </c>
      <c r="O46" s="14">
        <f t="shared" si="4"/>
        <v>0.86929396925834701</v>
      </c>
      <c r="P46" s="14">
        <f t="shared" si="1"/>
        <v>10.189873924210239</v>
      </c>
      <c r="Q46" s="14" t="str">
        <f t="shared" si="2"/>
        <v>PRAKTIK PERATAAN LABA</v>
      </c>
      <c r="R46" s="14">
        <f t="shared" si="3"/>
        <v>1</v>
      </c>
    </row>
    <row r="47" spans="1:18" s="14" customFormat="1" x14ac:dyDescent="0.3">
      <c r="D47" s="14">
        <v>2019</v>
      </c>
      <c r="E47" s="15">
        <v>2051404206764</v>
      </c>
      <c r="F47" s="17">
        <f>E47-E46</f>
        <v>290969926460</v>
      </c>
      <c r="G47" s="16"/>
      <c r="K47" s="15">
        <v>25026739472547</v>
      </c>
      <c r="L47" s="17">
        <f t="shared" si="0"/>
        <v>965937076822</v>
      </c>
      <c r="M47" s="16"/>
    </row>
    <row r="48" spans="1:18" s="14" customFormat="1" x14ac:dyDescent="0.3">
      <c r="D48" s="14">
        <v>2020</v>
      </c>
      <c r="E48" s="15">
        <v>2098168514645</v>
      </c>
      <c r="F48" s="17">
        <f>E48-E47</f>
        <v>46764307881</v>
      </c>
      <c r="G48" s="16"/>
      <c r="K48" s="15">
        <v>24476953742651</v>
      </c>
      <c r="L48" s="17">
        <f t="shared" si="0"/>
        <v>-549785729896</v>
      </c>
      <c r="M48" s="16"/>
    </row>
    <row r="49" spans="1:18" s="14" customFormat="1" x14ac:dyDescent="0.3">
      <c r="D49" s="14">
        <v>2021</v>
      </c>
      <c r="E49" s="15">
        <v>1211052647953</v>
      </c>
      <c r="F49" s="17">
        <f>E49-E48</f>
        <v>-887115866692</v>
      </c>
      <c r="G49" s="16"/>
      <c r="K49" s="15">
        <v>27904558322183</v>
      </c>
      <c r="L49" s="17">
        <f t="shared" si="0"/>
        <v>3427604579532</v>
      </c>
      <c r="M49" s="16"/>
    </row>
    <row r="50" spans="1:18" s="14" customFormat="1" x14ac:dyDescent="0.3">
      <c r="D50" s="14">
        <v>2022</v>
      </c>
      <c r="E50" s="15">
        <v>1970064538149</v>
      </c>
      <c r="F50" s="17">
        <f>E50-E49</f>
        <v>759011890196</v>
      </c>
      <c r="G50" s="16"/>
      <c r="K50" s="15">
        <v>30669405967404</v>
      </c>
      <c r="L50" s="17">
        <f t="shared" si="0"/>
        <v>2764847645221</v>
      </c>
      <c r="M50" s="16"/>
    </row>
    <row r="51" spans="1:18" s="14" customFormat="1" x14ac:dyDescent="0.3">
      <c r="A51" s="14" t="s">
        <v>9</v>
      </c>
      <c r="B51" s="14" t="s">
        <v>20</v>
      </c>
      <c r="C51" s="14" t="s">
        <v>23</v>
      </c>
      <c r="D51" s="14">
        <v>2017</v>
      </c>
      <c r="E51" s="15">
        <v>135364021139</v>
      </c>
      <c r="F51" s="17"/>
      <c r="G51" s="16"/>
      <c r="K51" s="15">
        <v>2491100179560</v>
      </c>
      <c r="L51" s="17"/>
      <c r="M51" s="16"/>
    </row>
    <row r="52" spans="1:18" s="14" customFormat="1" x14ac:dyDescent="0.3">
      <c r="D52" s="14">
        <v>2018</v>
      </c>
      <c r="E52" s="15">
        <v>127171436363</v>
      </c>
      <c r="F52" s="17">
        <f>E52-E51</f>
        <v>-8192584776</v>
      </c>
      <c r="G52" s="16">
        <f>STDEV(F52:F56)</f>
        <v>92636436810.131866</v>
      </c>
      <c r="H52" s="17">
        <f>AVERAGE(F52:F56)</f>
        <v>59376740223</v>
      </c>
      <c r="I52" s="14">
        <f t="shared" si="5"/>
        <v>1.5601468935852509</v>
      </c>
      <c r="K52" s="15">
        <v>2766545866684</v>
      </c>
      <c r="L52" s="17">
        <f t="shared" si="0"/>
        <v>275445687124</v>
      </c>
      <c r="M52" s="16">
        <f>STDEV(L52:L56)</f>
        <v>325924539509.57568</v>
      </c>
      <c r="N52" s="17">
        <f>AVERAGE(L52:L56)</f>
        <v>288816373821.59998</v>
      </c>
      <c r="O52" s="14">
        <f t="shared" si="4"/>
        <v>1.1284835939076543</v>
      </c>
      <c r="P52" s="14">
        <f t="shared" si="1"/>
        <v>1.3825162386126106</v>
      </c>
      <c r="Q52" s="14" t="str">
        <f t="shared" si="2"/>
        <v>PRAKTIK PERATAAN LABA</v>
      </c>
      <c r="R52" s="14">
        <f t="shared" si="3"/>
        <v>1</v>
      </c>
    </row>
    <row r="53" spans="1:18" s="14" customFormat="1" x14ac:dyDescent="0.3">
      <c r="D53" s="14">
        <v>2019</v>
      </c>
      <c r="E53" s="15">
        <v>236518557420</v>
      </c>
      <c r="F53" s="17">
        <f>E53-E52</f>
        <v>109347121057</v>
      </c>
      <c r="G53" s="16"/>
      <c r="K53" s="15">
        <v>3337022314624</v>
      </c>
      <c r="L53" s="17">
        <f t="shared" si="0"/>
        <v>570476447940</v>
      </c>
      <c r="M53" s="16"/>
    </row>
    <row r="54" spans="1:18" s="14" customFormat="1" x14ac:dyDescent="0.3">
      <c r="D54" s="14">
        <v>2020</v>
      </c>
      <c r="E54" s="15">
        <v>168610282478</v>
      </c>
      <c r="F54" s="17">
        <f>E54-E53</f>
        <v>-67908274942</v>
      </c>
      <c r="G54" s="16"/>
      <c r="K54" s="15">
        <v>3212034546032</v>
      </c>
      <c r="L54" s="17">
        <f t="shared" si="0"/>
        <v>-124987768592</v>
      </c>
      <c r="M54" s="16"/>
    </row>
    <row r="55" spans="1:18" s="14" customFormat="1" x14ac:dyDescent="0.3">
      <c r="D55" s="14">
        <v>2021</v>
      </c>
      <c r="E55" s="15">
        <v>283602993676</v>
      </c>
      <c r="F55" s="17">
        <f>E55-E54</f>
        <v>114992711198</v>
      </c>
      <c r="G55" s="16"/>
      <c r="K55" s="15">
        <v>3287623237457</v>
      </c>
      <c r="L55" s="17">
        <f t="shared" si="0"/>
        <v>75588691425</v>
      </c>
      <c r="M55" s="16"/>
    </row>
    <row r="56" spans="1:18" s="14" customFormat="1" x14ac:dyDescent="0.3">
      <c r="D56" s="14">
        <v>2022</v>
      </c>
      <c r="E56" s="15">
        <v>432247722254</v>
      </c>
      <c r="F56" s="17">
        <f>E56-E55</f>
        <v>148644728578</v>
      </c>
      <c r="G56" s="16"/>
      <c r="K56" s="15">
        <v>3935182048668</v>
      </c>
      <c r="L56" s="17">
        <f t="shared" si="0"/>
        <v>647558811211</v>
      </c>
      <c r="M56" s="16"/>
    </row>
    <row r="57" spans="1:18" s="14" customFormat="1" x14ac:dyDescent="0.3">
      <c r="A57" s="14" t="s">
        <v>10</v>
      </c>
      <c r="B57" s="14" t="s">
        <v>21</v>
      </c>
      <c r="C57" s="14" t="s">
        <v>23</v>
      </c>
      <c r="D57" s="14">
        <v>2017</v>
      </c>
      <c r="E57" s="15">
        <v>22970715348</v>
      </c>
      <c r="F57" s="17"/>
      <c r="G57" s="16"/>
      <c r="K57" s="15">
        <v>914188759779</v>
      </c>
      <c r="L57" s="17"/>
      <c r="M57" s="16"/>
    </row>
    <row r="58" spans="1:18" s="14" customFormat="1" x14ac:dyDescent="0.3">
      <c r="D58" s="14">
        <v>2018</v>
      </c>
      <c r="E58" s="15">
        <v>31954131252</v>
      </c>
      <c r="F58" s="17">
        <f>E58-E57</f>
        <v>8983415904</v>
      </c>
      <c r="G58" s="16">
        <f>STDEV(F58:F62)</f>
        <v>19838814386.780598</v>
      </c>
      <c r="H58" s="17">
        <f>AVERAGE(F58:F62)</f>
        <v>10378917345.6</v>
      </c>
      <c r="I58" s="14">
        <f t="shared" si="5"/>
        <v>1.9114531628090277</v>
      </c>
      <c r="K58" s="15">
        <v>1045029834378</v>
      </c>
      <c r="L58" s="17">
        <f t="shared" si="0"/>
        <v>130841074599</v>
      </c>
      <c r="M58" s="16">
        <f>STDEV(L58:L62)</f>
        <v>99227761143.418488</v>
      </c>
      <c r="N58" s="17">
        <f>AVERAGE(L58:L62)</f>
        <v>125024408665</v>
      </c>
      <c r="O58" s="14">
        <f t="shared" si="4"/>
        <v>0.79366711031041126</v>
      </c>
      <c r="P58" s="14">
        <f t="shared" si="1"/>
        <v>2.4083814712460985</v>
      </c>
      <c r="Q58" s="14" t="str">
        <f t="shared" si="2"/>
        <v>PRAKTIK PERATAAN LABA</v>
      </c>
      <c r="R58" s="14">
        <f t="shared" si="3"/>
        <v>1</v>
      </c>
    </row>
    <row r="59" spans="1:18" s="14" customFormat="1" x14ac:dyDescent="0.3">
      <c r="D59" s="14">
        <v>2019</v>
      </c>
      <c r="E59" s="15">
        <v>44943627900</v>
      </c>
      <c r="F59" s="17">
        <f>E59-E58</f>
        <v>12989496648</v>
      </c>
      <c r="G59" s="16"/>
      <c r="K59" s="15">
        <v>1281116255236</v>
      </c>
      <c r="L59" s="17">
        <f t="shared" si="0"/>
        <v>236086420858</v>
      </c>
      <c r="M59" s="16"/>
    </row>
    <row r="60" spans="1:18" s="14" customFormat="1" x14ac:dyDescent="0.3">
      <c r="D60" s="14">
        <v>2020</v>
      </c>
      <c r="E60" s="15">
        <v>42520246722</v>
      </c>
      <c r="F60" s="17">
        <f>E60-E59</f>
        <v>-2423381178</v>
      </c>
      <c r="G60" s="16"/>
      <c r="K60" s="15">
        <v>1253700810596</v>
      </c>
      <c r="L60" s="17">
        <f t="shared" si="0"/>
        <v>-27415444640</v>
      </c>
      <c r="M60" s="16"/>
    </row>
    <row r="61" spans="1:18" s="14" customFormat="1" x14ac:dyDescent="0.3">
      <c r="D61" s="14">
        <v>2021</v>
      </c>
      <c r="E61" s="15">
        <v>84524160228</v>
      </c>
      <c r="F61" s="17">
        <f>E61-E60</f>
        <v>42003913506</v>
      </c>
      <c r="G61" s="16"/>
      <c r="K61" s="15">
        <v>1356846112540</v>
      </c>
      <c r="L61" s="17">
        <f t="shared" si="0"/>
        <v>103145301944</v>
      </c>
      <c r="M61" s="16"/>
    </row>
    <row r="62" spans="1:18" s="14" customFormat="1" x14ac:dyDescent="0.3">
      <c r="D62" s="14">
        <v>2022</v>
      </c>
      <c r="E62" s="15">
        <v>74865302076</v>
      </c>
      <c r="F62" s="17">
        <f>E62-E61</f>
        <v>-9658858152</v>
      </c>
      <c r="G62" s="16"/>
      <c r="K62" s="15">
        <v>1539310803104</v>
      </c>
      <c r="L62" s="17">
        <f t="shared" si="0"/>
        <v>182464690564</v>
      </c>
      <c r="M62" s="16"/>
    </row>
    <row r="63" spans="1:18" s="14" customFormat="1" x14ac:dyDescent="0.3">
      <c r="A63" s="14" t="s">
        <v>11</v>
      </c>
      <c r="B63" s="14" t="s">
        <v>22</v>
      </c>
      <c r="C63" s="14" t="s">
        <v>23</v>
      </c>
      <c r="D63" s="14">
        <v>2017</v>
      </c>
      <c r="E63" s="15">
        <v>718402000000</v>
      </c>
      <c r="F63" s="17"/>
      <c r="G63" s="16"/>
      <c r="K63" s="15">
        <v>4879559000000</v>
      </c>
      <c r="L63" s="17"/>
      <c r="M63" s="16"/>
    </row>
    <row r="64" spans="1:18" s="14" customFormat="1" x14ac:dyDescent="0.3">
      <c r="D64" s="14">
        <v>2018</v>
      </c>
      <c r="E64" s="15">
        <v>701607000000</v>
      </c>
      <c r="F64" s="17">
        <f>E64-E63</f>
        <v>-16795000000</v>
      </c>
      <c r="G64" s="16">
        <f>STDEV(F64:F68)</f>
        <v>239838722872.68375</v>
      </c>
      <c r="H64" s="17">
        <f>AVERAGE(F64:F68)</f>
        <v>49416800000</v>
      </c>
      <c r="I64" s="14">
        <f t="shared" si="5"/>
        <v>4.8533843323056889</v>
      </c>
      <c r="K64" s="15">
        <v>5472882000000</v>
      </c>
      <c r="L64" s="17">
        <f t="shared" si="0"/>
        <v>593323000000</v>
      </c>
      <c r="M64" s="16">
        <f>STDEV(L64:L68)</f>
        <v>484902906061.9248</v>
      </c>
      <c r="N64" s="17">
        <f>AVERAGE(L64:L68)</f>
        <v>555338600000</v>
      </c>
      <c r="O64" s="14">
        <f t="shared" si="4"/>
        <v>0.87316621978361453</v>
      </c>
      <c r="P64" s="14">
        <f t="shared" si="1"/>
        <v>5.5583739067556239</v>
      </c>
      <c r="Q64" s="14" t="str">
        <f t="shared" si="2"/>
        <v>PRAKTIK PERATAAN LABA</v>
      </c>
      <c r="R64" s="14">
        <f t="shared" si="3"/>
        <v>1</v>
      </c>
    </row>
    <row r="65" spans="1:18" s="14" customFormat="1" x14ac:dyDescent="0.3">
      <c r="D65" s="14">
        <v>2019</v>
      </c>
      <c r="E65" s="15">
        <v>1035865000000</v>
      </c>
      <c r="F65" s="17">
        <f>E65-E64</f>
        <v>334258000000</v>
      </c>
      <c r="G65" s="16"/>
      <c r="K65" s="15">
        <v>6223057000000</v>
      </c>
      <c r="L65" s="17">
        <f t="shared" si="0"/>
        <v>750175000000</v>
      </c>
      <c r="M65" s="16"/>
    </row>
    <row r="66" spans="1:18" s="14" customFormat="1" x14ac:dyDescent="0.3">
      <c r="D66" s="14">
        <v>2020</v>
      </c>
      <c r="E66" s="15">
        <v>1109666000000</v>
      </c>
      <c r="F66" s="17">
        <f>E66-E65</f>
        <v>73801000000</v>
      </c>
      <c r="G66" s="16"/>
      <c r="K66" s="15">
        <v>5967362000000</v>
      </c>
      <c r="L66" s="17">
        <f t="shared" si="0"/>
        <v>-255695000000</v>
      </c>
      <c r="M66" s="16"/>
    </row>
    <row r="67" spans="1:18" s="14" customFormat="1" x14ac:dyDescent="0.3">
      <c r="D67" s="14">
        <v>2021</v>
      </c>
      <c r="E67" s="15">
        <v>1276793000000</v>
      </c>
      <c r="F67" s="17">
        <f>E67-E66</f>
        <v>167127000000</v>
      </c>
      <c r="G67" s="16"/>
      <c r="K67" s="15">
        <v>6616642000000</v>
      </c>
      <c r="L67" s="17">
        <f t="shared" si="0"/>
        <v>649280000000</v>
      </c>
      <c r="M67" s="16"/>
    </row>
    <row r="68" spans="1:18" s="14" customFormat="1" x14ac:dyDescent="0.3">
      <c r="D68" s="14">
        <v>2022</v>
      </c>
      <c r="E68" s="15">
        <v>965486000000</v>
      </c>
      <c r="F68" s="17">
        <f>E68-E67</f>
        <v>-311307000000</v>
      </c>
      <c r="G68" s="16"/>
      <c r="K68" s="15">
        <v>7656252000000</v>
      </c>
      <c r="L68" s="17">
        <f t="shared" si="0"/>
        <v>1039610000000</v>
      </c>
      <c r="M68" s="16"/>
    </row>
    <row r="69" spans="1:18" s="14" customFormat="1" x14ac:dyDescent="0.3">
      <c r="A69" s="14" t="s">
        <v>24</v>
      </c>
      <c r="B69" s="14" t="s">
        <v>26</v>
      </c>
      <c r="C69" s="14" t="s">
        <v>28</v>
      </c>
      <c r="D69" s="14">
        <v>2017</v>
      </c>
      <c r="E69" s="15">
        <v>7755347000000</v>
      </c>
      <c r="F69" s="17"/>
      <c r="G69" s="16"/>
      <c r="K69" s="15">
        <v>83305925000000</v>
      </c>
      <c r="L69" s="17"/>
      <c r="M69" s="16"/>
    </row>
    <row r="70" spans="1:18" s="14" customFormat="1" x14ac:dyDescent="0.3">
      <c r="D70" s="14">
        <v>2018</v>
      </c>
      <c r="E70" s="15">
        <v>7793068000000</v>
      </c>
      <c r="F70" s="17">
        <f>E70-E69</f>
        <v>37721000000</v>
      </c>
      <c r="G70" s="16">
        <f>STDEV(F70:F74)</f>
        <v>2607251636947.5156</v>
      </c>
      <c r="H70" s="17">
        <f>AVERAGE(F70:F74)</f>
        <v>-995121000000</v>
      </c>
      <c r="I70" s="14">
        <f t="shared" si="5"/>
        <v>-2.6200347866716869</v>
      </c>
      <c r="K70" s="15">
        <v>95707663000000</v>
      </c>
      <c r="L70" s="17">
        <f t="shared" ref="L70:L128" si="6">K70-K69</f>
        <v>12401738000000</v>
      </c>
      <c r="M70" s="16">
        <f>STDEV(L70:L74)</f>
        <v>6221455312707.9355</v>
      </c>
      <c r="N70" s="17">
        <f>AVERAGE(L70:L74)</f>
        <v>8275353400000</v>
      </c>
      <c r="O70" s="14">
        <f t="shared" si="4"/>
        <v>0.75180539271083402</v>
      </c>
      <c r="P70" s="14">
        <f t="shared" ref="P70:P124" si="7">I70/O70</f>
        <v>-3.4849906798679053</v>
      </c>
      <c r="Q70" s="14" t="str">
        <f t="shared" ref="Q70:Q124" si="8">IF(I70&gt;O70,"PRAKTIK PERATAAN LABA","BUKAN PERATAAN LABA")</f>
        <v>BUKAN PERATAAN LABA</v>
      </c>
      <c r="R70" s="14">
        <f t="shared" ref="R70:R124" si="9">IF(Q70="PRAKTIK PERATAAN LABA",1,0)</f>
        <v>0</v>
      </c>
    </row>
    <row r="71" spans="1:18" s="14" customFormat="1" x14ac:dyDescent="0.3">
      <c r="D71" s="14">
        <v>2019</v>
      </c>
      <c r="E71" s="15">
        <v>10880704000000</v>
      </c>
      <c r="F71" s="17">
        <f>E71-E70</f>
        <v>3087636000000</v>
      </c>
      <c r="G71" s="16"/>
      <c r="K71" s="15">
        <v>110523819000000</v>
      </c>
      <c r="L71" s="17">
        <f t="shared" si="6"/>
        <v>14816156000000</v>
      </c>
      <c r="M71" s="16"/>
    </row>
    <row r="72" spans="1:18" s="14" customFormat="1" x14ac:dyDescent="0.3">
      <c r="D72" s="14">
        <v>2020</v>
      </c>
      <c r="E72" s="15">
        <v>7647729000000</v>
      </c>
      <c r="F72" s="17">
        <f>E72-E71</f>
        <v>-3232975000000</v>
      </c>
      <c r="G72" s="16"/>
      <c r="K72" s="15">
        <v>114477311000000</v>
      </c>
      <c r="L72" s="17">
        <f t="shared" si="6"/>
        <v>3953492000000</v>
      </c>
      <c r="M72" s="16"/>
    </row>
    <row r="73" spans="1:18" s="14" customFormat="1" x14ac:dyDescent="0.3">
      <c r="D73" s="14">
        <v>2021</v>
      </c>
      <c r="E73" s="15">
        <v>5605321000000</v>
      </c>
      <c r="F73" s="17">
        <f>E73-E72</f>
        <v>-2042408000000</v>
      </c>
      <c r="G73" s="16"/>
      <c r="K73" s="15">
        <v>124881266000000</v>
      </c>
      <c r="L73" s="17">
        <f t="shared" si="6"/>
        <v>10403955000000</v>
      </c>
      <c r="M73" s="16"/>
    </row>
    <row r="74" spans="1:18" s="14" customFormat="1" x14ac:dyDescent="0.3">
      <c r="D74" s="14">
        <v>2022</v>
      </c>
      <c r="E74" s="15">
        <v>2779742000000</v>
      </c>
      <c r="F74" s="17">
        <f>E74-E73</f>
        <v>-2825579000000</v>
      </c>
      <c r="G74" s="16"/>
      <c r="K74" s="15">
        <v>124682692000000</v>
      </c>
      <c r="L74" s="17">
        <f t="shared" si="6"/>
        <v>-198574000000</v>
      </c>
      <c r="M74" s="16"/>
    </row>
    <row r="75" spans="1:18" s="14" customFormat="1" x14ac:dyDescent="0.3">
      <c r="A75" s="14" t="s">
        <v>25</v>
      </c>
      <c r="B75" s="14" t="s">
        <v>27</v>
      </c>
      <c r="C75" s="14" t="s">
        <v>28</v>
      </c>
      <c r="D75" s="14">
        <v>2017</v>
      </c>
      <c r="E75" s="15">
        <v>12670534000000</v>
      </c>
      <c r="F75" s="17"/>
      <c r="G75" s="16"/>
      <c r="K75" s="15">
        <v>99091484000000</v>
      </c>
      <c r="L75" s="17"/>
      <c r="M75" s="16"/>
    </row>
    <row r="76" spans="1:18" s="14" customFormat="1" x14ac:dyDescent="0.3">
      <c r="D76" s="14">
        <v>2018</v>
      </c>
      <c r="E76" s="15">
        <v>13538418000000</v>
      </c>
      <c r="F76" s="17">
        <f>E76-E75</f>
        <v>867884000000</v>
      </c>
      <c r="G76" s="16">
        <f>STDEV(F76:F80)</f>
        <v>2339811759707.1777</v>
      </c>
      <c r="H76" s="17">
        <f>AVERAGE(F76:F80)</f>
        <v>-1269358000000</v>
      </c>
      <c r="I76" s="14">
        <f t="shared" si="5"/>
        <v>-1.8433032759136332</v>
      </c>
      <c r="K76" s="15">
        <v>106741891000000</v>
      </c>
      <c r="L76" s="17">
        <f t="shared" si="6"/>
        <v>7650407000000</v>
      </c>
      <c r="M76" s="16">
        <f>STDEV(L76:L80)</f>
        <v>10114165043029.518</v>
      </c>
      <c r="N76" s="17">
        <f>AVERAGE(L76:L80)</f>
        <v>2423967400000</v>
      </c>
      <c r="O76" s="14">
        <f t="shared" si="4"/>
        <v>4.172566447481727</v>
      </c>
      <c r="P76" s="14">
        <f t="shared" si="7"/>
        <v>-0.44176726700808416</v>
      </c>
      <c r="Q76" s="14" t="str">
        <f t="shared" si="8"/>
        <v>BUKAN PERATAAN LABA</v>
      </c>
      <c r="R76" s="14">
        <f t="shared" si="9"/>
        <v>0</v>
      </c>
    </row>
    <row r="77" spans="1:18" s="14" customFormat="1" x14ac:dyDescent="0.3">
      <c r="D77" s="14">
        <v>2019</v>
      </c>
      <c r="E77" s="15">
        <v>13721513000000</v>
      </c>
      <c r="F77" s="17">
        <f>E77-E76</f>
        <v>183095000000</v>
      </c>
      <c r="G77" s="16"/>
      <c r="K77" s="15">
        <v>106055176000000</v>
      </c>
      <c r="L77" s="17">
        <f t="shared" si="6"/>
        <v>-686715000000</v>
      </c>
      <c r="M77" s="16"/>
    </row>
    <row r="78" spans="1:18" s="14" customFormat="1" x14ac:dyDescent="0.3">
      <c r="D78" s="14">
        <v>2020</v>
      </c>
      <c r="E78" s="15">
        <v>8581378000000</v>
      </c>
      <c r="F78" s="17">
        <f>E78-E77</f>
        <v>-5140135000000</v>
      </c>
      <c r="G78" s="16"/>
      <c r="K78" s="15">
        <v>92425210000000</v>
      </c>
      <c r="L78" s="17">
        <f t="shared" si="6"/>
        <v>-13629966000000</v>
      </c>
      <c r="M78" s="16"/>
    </row>
    <row r="79" spans="1:18" s="14" customFormat="1" x14ac:dyDescent="0.3">
      <c r="D79" s="14">
        <v>2021</v>
      </c>
      <c r="E79" s="15">
        <v>7137097000000</v>
      </c>
      <c r="F79" s="17">
        <f>E79-E78</f>
        <v>-1444281000000</v>
      </c>
      <c r="G79" s="16"/>
      <c r="K79" s="15">
        <v>98874784000000</v>
      </c>
      <c r="L79" s="17">
        <f t="shared" si="6"/>
        <v>6449574000000</v>
      </c>
      <c r="M79" s="16"/>
    </row>
    <row r="80" spans="1:18" s="14" customFormat="1" x14ac:dyDescent="0.3">
      <c r="D80" s="14">
        <v>2022</v>
      </c>
      <c r="E80" s="15">
        <v>6323744000000</v>
      </c>
      <c r="F80" s="17">
        <f>E80-E79</f>
        <v>-813353000000</v>
      </c>
      <c r="G80" s="16"/>
      <c r="K80" s="15">
        <v>111211321000000</v>
      </c>
      <c r="L80" s="17">
        <f t="shared" si="6"/>
        <v>12336537000000</v>
      </c>
      <c r="M80" s="16"/>
    </row>
    <row r="81" spans="1:18" s="14" customFormat="1" x14ac:dyDescent="0.3">
      <c r="A81" s="14" t="s">
        <v>29</v>
      </c>
      <c r="B81" s="14" t="s">
        <v>34</v>
      </c>
      <c r="C81" s="14" t="s">
        <v>40</v>
      </c>
      <c r="D81" s="14">
        <v>2017</v>
      </c>
      <c r="E81" s="15">
        <v>162249293000</v>
      </c>
      <c r="F81" s="17"/>
      <c r="G81" s="16"/>
      <c r="K81" s="15">
        <v>1575647308000</v>
      </c>
      <c r="L81" s="17"/>
      <c r="M81" s="16"/>
    </row>
    <row r="82" spans="1:18" s="14" customFormat="1" x14ac:dyDescent="0.3">
      <c r="D82" s="14">
        <v>2018</v>
      </c>
      <c r="E82" s="15">
        <v>200651968000</v>
      </c>
      <c r="F82" s="17">
        <f>E82-E81</f>
        <v>38402675000</v>
      </c>
      <c r="G82" s="16">
        <f>STDEV(F82:F86)</f>
        <v>37762578913.544128</v>
      </c>
      <c r="H82" s="17">
        <f>AVERAGE(F82:F86)</f>
        <v>-2574856400</v>
      </c>
      <c r="I82" s="14">
        <f t="shared" si="5"/>
        <v>-14.665897062664982</v>
      </c>
      <c r="K82" s="15">
        <v>1699657296000</v>
      </c>
      <c r="L82" s="17">
        <f t="shared" si="6"/>
        <v>124009988000</v>
      </c>
      <c r="M82" s="16">
        <f>STDEV(L82:L86)</f>
        <v>51301059915.604912</v>
      </c>
      <c r="N82" s="17">
        <f>AVERAGE(L82:L86)</f>
        <v>68278826800</v>
      </c>
      <c r="O82" s="14">
        <f t="shared" ref="O82:O124" si="10">M82/N82</f>
        <v>0.75134653478851088</v>
      </c>
      <c r="P82" s="14">
        <f t="shared" si="7"/>
        <v>-19.519484530254925</v>
      </c>
      <c r="Q82" s="14" t="str">
        <f t="shared" si="8"/>
        <v>BUKAN PERATAAN LABA</v>
      </c>
      <c r="R82" s="14">
        <f t="shared" si="9"/>
        <v>0</v>
      </c>
    </row>
    <row r="83" spans="1:18" s="14" customFormat="1" x14ac:dyDescent="0.3">
      <c r="D83" s="14">
        <v>2019</v>
      </c>
      <c r="E83" s="15">
        <v>221783249000</v>
      </c>
      <c r="F83" s="17">
        <f>E83-E82</f>
        <v>21131281000</v>
      </c>
      <c r="G83" s="16"/>
      <c r="K83" s="15">
        <v>1813020278000</v>
      </c>
      <c r="L83" s="17">
        <f t="shared" si="6"/>
        <v>113362982000</v>
      </c>
      <c r="M83" s="16"/>
    </row>
    <row r="84" spans="1:18" s="14" customFormat="1" x14ac:dyDescent="0.3">
      <c r="D84" s="14">
        <v>2020</v>
      </c>
      <c r="E84" s="15">
        <v>162072984000</v>
      </c>
      <c r="F84" s="17">
        <f>E84-E83</f>
        <v>-59710265000</v>
      </c>
      <c r="G84" s="16"/>
      <c r="K84" s="15">
        <v>1829699557000</v>
      </c>
      <c r="L84" s="17">
        <f t="shared" si="6"/>
        <v>16679279000</v>
      </c>
      <c r="M84" s="16"/>
    </row>
    <row r="85" spans="1:18" s="14" customFormat="1" x14ac:dyDescent="0.3">
      <c r="D85" s="14">
        <v>2021</v>
      </c>
      <c r="E85" s="15">
        <v>146505337000</v>
      </c>
      <c r="F85" s="17">
        <f>E85-E84</f>
        <v>-15567647000</v>
      </c>
      <c r="G85" s="16"/>
      <c r="K85" s="15">
        <v>1900893602000</v>
      </c>
      <c r="L85" s="17">
        <f t="shared" si="6"/>
        <v>71194045000</v>
      </c>
      <c r="M85" s="16"/>
    </row>
    <row r="86" spans="1:18" s="14" customFormat="1" x14ac:dyDescent="0.3">
      <c r="D86" s="14">
        <v>2022</v>
      </c>
      <c r="E86" s="15">
        <v>149375011000</v>
      </c>
      <c r="F86" s="17">
        <f>E86-E85</f>
        <v>2869674000</v>
      </c>
      <c r="G86" s="16"/>
      <c r="K86" s="15">
        <v>1917041442000</v>
      </c>
      <c r="L86" s="17">
        <f t="shared" si="6"/>
        <v>16147840000</v>
      </c>
      <c r="M86" s="16"/>
    </row>
    <row r="87" spans="1:18" s="14" customFormat="1" x14ac:dyDescent="0.3">
      <c r="A87" s="14" t="s">
        <v>30</v>
      </c>
      <c r="B87" s="14" t="s">
        <v>35</v>
      </c>
      <c r="C87" s="14" t="s">
        <v>40</v>
      </c>
      <c r="D87" s="14">
        <v>2017</v>
      </c>
      <c r="E87" s="15">
        <v>2453251410604</v>
      </c>
      <c r="F87" s="17"/>
      <c r="G87" s="16"/>
      <c r="K87" s="15">
        <v>21074306186027</v>
      </c>
      <c r="L87" s="17"/>
      <c r="M87" s="16"/>
    </row>
    <row r="88" spans="1:18" s="14" customFormat="1" x14ac:dyDescent="0.3">
      <c r="D88" s="14">
        <v>2018</v>
      </c>
      <c r="E88" s="15">
        <v>2497261964757</v>
      </c>
      <c r="F88" s="17">
        <f>E88-E87</f>
        <v>44010554153</v>
      </c>
      <c r="G88" s="16">
        <f>STDEV(F88:F92)</f>
        <v>164315416902.9234</v>
      </c>
      <c r="H88" s="17">
        <f>AVERAGE(F88:F92)</f>
        <v>199366400337.39999</v>
      </c>
      <c r="I88" s="14">
        <f t="shared" ref="I88:I124" si="11">G88/H88</f>
        <v>0.82418811106004997</v>
      </c>
      <c r="K88" s="15">
        <v>20182120166616</v>
      </c>
      <c r="L88" s="17">
        <f t="shared" si="6"/>
        <v>-892186019411</v>
      </c>
      <c r="M88" s="16">
        <f>STDEV(L88:L92)</f>
        <v>1712884506053.428</v>
      </c>
      <c r="N88" s="17">
        <f>AVERAGE(L88:L92)</f>
        <v>1571839292138.3999</v>
      </c>
      <c r="O88" s="14">
        <f t="shared" si="10"/>
        <v>1.0897325920152714</v>
      </c>
      <c r="P88" s="14">
        <f t="shared" si="7"/>
        <v>0.75632142885242792</v>
      </c>
      <c r="Q88" s="14" t="str">
        <f t="shared" si="8"/>
        <v>BUKAN PERATAAN LABA</v>
      </c>
      <c r="R88" s="14">
        <f t="shared" si="9"/>
        <v>0</v>
      </c>
    </row>
    <row r="89" spans="1:18" s="14" customFormat="1" x14ac:dyDescent="0.3">
      <c r="D89" s="14">
        <v>2019</v>
      </c>
      <c r="E89" s="15">
        <v>2537601823645</v>
      </c>
      <c r="F89" s="17">
        <f>E89-E88</f>
        <v>40339858888</v>
      </c>
      <c r="G89" s="16"/>
      <c r="K89" s="15">
        <v>22633476361038</v>
      </c>
      <c r="L89" s="17">
        <f t="shared" si="6"/>
        <v>2451356194422</v>
      </c>
      <c r="M89" s="16"/>
    </row>
    <row r="90" spans="1:18" s="14" customFormat="1" x14ac:dyDescent="0.3">
      <c r="D90" s="14">
        <v>2020</v>
      </c>
      <c r="E90" s="15">
        <v>2799622515814</v>
      </c>
      <c r="F90" s="17">
        <f>E90-E89</f>
        <v>262020692169</v>
      </c>
      <c r="G90" s="16"/>
      <c r="K90" s="15">
        <v>23112654991224</v>
      </c>
      <c r="L90" s="17">
        <f t="shared" si="6"/>
        <v>479178630186</v>
      </c>
      <c r="M90" s="16"/>
    </row>
    <row r="91" spans="1:18" s="14" customFormat="1" x14ac:dyDescent="0.3">
      <c r="D91" s="14">
        <v>2021</v>
      </c>
      <c r="E91" s="15">
        <v>3232007683281</v>
      </c>
      <c r="F91" s="17">
        <f>E91-E90</f>
        <v>432385167467</v>
      </c>
      <c r="G91" s="16"/>
      <c r="K91" s="15">
        <v>26261194512313</v>
      </c>
      <c r="L91" s="17">
        <f t="shared" si="6"/>
        <v>3148539521089</v>
      </c>
      <c r="M91" s="16"/>
    </row>
    <row r="92" spans="1:18" s="14" customFormat="1" x14ac:dyDescent="0.3">
      <c r="D92" s="14">
        <v>2022</v>
      </c>
      <c r="E92" s="15">
        <v>3450083412291</v>
      </c>
      <c r="F92" s="17">
        <f>E92-E91</f>
        <v>218075729010</v>
      </c>
      <c r="G92" s="16"/>
      <c r="K92" s="15">
        <v>28933502646719</v>
      </c>
      <c r="L92" s="17">
        <f t="shared" si="6"/>
        <v>2672308134406</v>
      </c>
      <c r="M92" s="16"/>
    </row>
    <row r="93" spans="1:18" s="14" customFormat="1" x14ac:dyDescent="0.3">
      <c r="A93" s="14" t="s">
        <v>31</v>
      </c>
      <c r="B93" s="14" t="s">
        <v>36</v>
      </c>
      <c r="C93" s="14" t="s">
        <v>40</v>
      </c>
      <c r="D93" s="14">
        <v>2017</v>
      </c>
      <c r="E93" s="15">
        <v>29454766000</v>
      </c>
      <c r="F93" s="17"/>
      <c r="G93" s="16"/>
      <c r="K93" s="15">
        <v>582002470000</v>
      </c>
      <c r="L93" s="17"/>
      <c r="M93" s="16"/>
    </row>
    <row r="94" spans="1:18" s="14" customFormat="1" x14ac:dyDescent="0.3">
      <c r="D94" s="14">
        <v>2018</v>
      </c>
      <c r="E94" s="15">
        <v>37377736000</v>
      </c>
      <c r="F94" s="17">
        <f>E94-E93</f>
        <v>7922970000</v>
      </c>
      <c r="G94" s="16">
        <f>STDEV(F94:F98)</f>
        <v>28032771794.409809</v>
      </c>
      <c r="H94" s="17">
        <f>AVERAGE(F94:F98)</f>
        <v>30076598600</v>
      </c>
      <c r="I94" s="14">
        <f t="shared" si="11"/>
        <v>0.9320459459937005</v>
      </c>
      <c r="K94" s="15">
        <v>611958076000</v>
      </c>
      <c r="L94" s="17">
        <f t="shared" si="6"/>
        <v>29955606000</v>
      </c>
      <c r="M94" s="16">
        <f>STDEV(L94:L98)</f>
        <v>185766702999.37677</v>
      </c>
      <c r="N94" s="17">
        <f>AVERAGE(L94:L98)</f>
        <v>108519453600</v>
      </c>
      <c r="O94" s="14">
        <f t="shared" si="10"/>
        <v>1.7118285877489599</v>
      </c>
      <c r="P94" s="14">
        <f t="shared" si="7"/>
        <v>0.54447387586822171</v>
      </c>
      <c r="Q94" s="14" t="str">
        <f t="shared" si="8"/>
        <v>BUKAN PERATAAN LABA</v>
      </c>
      <c r="R94" s="14">
        <f t="shared" si="9"/>
        <v>0</v>
      </c>
    </row>
    <row r="95" spans="1:18" s="14" customFormat="1" x14ac:dyDescent="0.3">
      <c r="D95" s="14">
        <v>2019</v>
      </c>
      <c r="E95" s="15">
        <v>78256797000</v>
      </c>
      <c r="F95" s="17">
        <f>E95-E94</f>
        <v>40879061000</v>
      </c>
      <c r="G95" s="16"/>
      <c r="K95" s="15">
        <v>744634530000</v>
      </c>
      <c r="L95" s="17">
        <f t="shared" si="6"/>
        <v>132676454000</v>
      </c>
      <c r="M95" s="16"/>
    </row>
    <row r="96" spans="1:18" s="14" customFormat="1" x14ac:dyDescent="0.3">
      <c r="D96" s="14">
        <v>2020</v>
      </c>
      <c r="E96" s="15">
        <v>71902263000</v>
      </c>
      <c r="F96" s="17">
        <f>E96-E95</f>
        <v>-6354534000</v>
      </c>
      <c r="G96" s="16"/>
      <c r="K96" s="15">
        <v>655847125000</v>
      </c>
      <c r="L96" s="17">
        <f t="shared" si="6"/>
        <v>-88787405000</v>
      </c>
      <c r="M96" s="16"/>
    </row>
    <row r="97" spans="1:18" s="14" customFormat="1" x14ac:dyDescent="0.3">
      <c r="D97" s="14">
        <v>2021</v>
      </c>
      <c r="E97" s="15">
        <v>131660834000</v>
      </c>
      <c r="F97" s="17">
        <f>E97-E96</f>
        <v>59758571000</v>
      </c>
      <c r="G97" s="16"/>
      <c r="K97" s="15">
        <v>1064394815000</v>
      </c>
      <c r="L97" s="17">
        <f t="shared" si="6"/>
        <v>408547690000</v>
      </c>
      <c r="M97" s="16"/>
    </row>
    <row r="98" spans="1:18" s="14" customFormat="1" x14ac:dyDescent="0.3">
      <c r="D98" s="14">
        <v>2022</v>
      </c>
      <c r="E98" s="15">
        <v>179837759000</v>
      </c>
      <c r="F98" s="17">
        <f>E98-E97</f>
        <v>48176925000</v>
      </c>
      <c r="G98" s="16"/>
      <c r="K98" s="15">
        <v>1124599738000</v>
      </c>
      <c r="L98" s="17">
        <f t="shared" si="6"/>
        <v>60204923000</v>
      </c>
      <c r="M98" s="16"/>
    </row>
    <row r="99" spans="1:18" s="14" customFormat="1" x14ac:dyDescent="0.3">
      <c r="A99" s="14" t="s">
        <v>32</v>
      </c>
      <c r="B99" s="14" t="s">
        <v>37</v>
      </c>
      <c r="C99" s="14" t="s">
        <v>40</v>
      </c>
      <c r="D99" s="14">
        <v>2017</v>
      </c>
      <c r="E99" s="15">
        <v>125266061000</v>
      </c>
      <c r="F99" s="17"/>
      <c r="G99" s="16"/>
      <c r="K99" s="15">
        <v>1002126037000</v>
      </c>
      <c r="L99" s="17"/>
      <c r="M99" s="16"/>
    </row>
    <row r="100" spans="1:18" s="14" customFormat="1" x14ac:dyDescent="0.3">
      <c r="D100" s="14">
        <v>2018</v>
      </c>
      <c r="E100" s="15">
        <v>133292514000</v>
      </c>
      <c r="F100" s="17">
        <f>E100-E99</f>
        <v>8026453000</v>
      </c>
      <c r="G100" s="16">
        <f>STDEV(F100:F104)</f>
        <v>30174137888.698235</v>
      </c>
      <c r="H100" s="17">
        <f>AVERAGE(F100:F104)</f>
        <v>-19574161400</v>
      </c>
      <c r="I100" s="14">
        <f t="shared" si="11"/>
        <v>-1.5415290224744052</v>
      </c>
      <c r="K100" s="15">
        <v>1022969624000</v>
      </c>
      <c r="L100" s="17">
        <f t="shared" si="6"/>
        <v>20843587000</v>
      </c>
      <c r="M100" s="16">
        <f>STDEV(L100:L104)</f>
        <v>94881776142.326324</v>
      </c>
      <c r="N100" s="17">
        <f>AVERAGE(L100:L104)</f>
        <v>33269679400</v>
      </c>
      <c r="O100" s="14">
        <f t="shared" si="10"/>
        <v>2.8518993225503197</v>
      </c>
      <c r="P100" s="14">
        <f t="shared" si="7"/>
        <v>-0.54052715335543056</v>
      </c>
      <c r="Q100" s="14" t="str">
        <f t="shared" si="8"/>
        <v>BUKAN PERATAAN LABA</v>
      </c>
      <c r="R100" s="14">
        <f t="shared" si="9"/>
        <v>0</v>
      </c>
    </row>
    <row r="101" spans="1:18" s="14" customFormat="1" x14ac:dyDescent="0.3">
      <c r="D101" s="14">
        <v>2019</v>
      </c>
      <c r="E101" s="15">
        <v>102310124000</v>
      </c>
      <c r="F101" s="17">
        <f>E101-E100</f>
        <v>-30982390000</v>
      </c>
      <c r="G101" s="16"/>
      <c r="K101" s="15">
        <v>1105420197000</v>
      </c>
      <c r="L101" s="17">
        <f t="shared" si="6"/>
        <v>82450573000</v>
      </c>
      <c r="M101" s="16"/>
    </row>
    <row r="102" spans="1:18" s="14" customFormat="1" x14ac:dyDescent="0.3">
      <c r="D102" s="14">
        <v>2020</v>
      </c>
      <c r="E102" s="15">
        <v>48665149000</v>
      </c>
      <c r="F102" s="17">
        <f>E102-E101</f>
        <v>-53644975000</v>
      </c>
      <c r="G102" s="16"/>
      <c r="K102" s="15">
        <v>980556653000</v>
      </c>
      <c r="L102" s="17">
        <f t="shared" si="6"/>
        <v>-124863544000</v>
      </c>
      <c r="M102" s="16"/>
    </row>
    <row r="103" spans="1:18" s="14" customFormat="1" x14ac:dyDescent="0.3">
      <c r="D103" s="14">
        <v>2021</v>
      </c>
      <c r="E103" s="15">
        <v>11296951000</v>
      </c>
      <c r="F103" s="17">
        <f>E103-E102</f>
        <v>-37368198000</v>
      </c>
      <c r="G103" s="16"/>
      <c r="K103" s="15">
        <v>1051444342000</v>
      </c>
      <c r="L103" s="17">
        <f t="shared" si="6"/>
        <v>70887689000</v>
      </c>
      <c r="M103" s="16"/>
    </row>
    <row r="104" spans="1:18" s="14" customFormat="1" x14ac:dyDescent="0.3">
      <c r="D104" s="14">
        <v>2022</v>
      </c>
      <c r="E104" s="15">
        <v>27395254000</v>
      </c>
      <c r="F104" s="17">
        <f>E104-E103</f>
        <v>16098303000</v>
      </c>
      <c r="G104" s="16"/>
      <c r="K104" s="15">
        <v>1168474434000</v>
      </c>
      <c r="L104" s="17">
        <f t="shared" si="6"/>
        <v>117030092000</v>
      </c>
      <c r="M104" s="16"/>
    </row>
    <row r="105" spans="1:18" s="14" customFormat="1" x14ac:dyDescent="0.3">
      <c r="A105" s="14" t="s">
        <v>33</v>
      </c>
      <c r="B105" s="14" t="s">
        <v>38</v>
      </c>
      <c r="C105" s="14" t="s">
        <v>40</v>
      </c>
      <c r="D105" s="14">
        <v>2017</v>
      </c>
      <c r="E105" s="15">
        <v>533799000000</v>
      </c>
      <c r="F105" s="17"/>
      <c r="G105" s="16"/>
      <c r="K105" s="15">
        <v>2573840000000</v>
      </c>
      <c r="L105" s="17"/>
      <c r="M105" s="16"/>
    </row>
    <row r="106" spans="1:18" s="14" customFormat="1" x14ac:dyDescent="0.3">
      <c r="D106" s="14">
        <v>2018</v>
      </c>
      <c r="E106" s="15">
        <v>663849000000</v>
      </c>
      <c r="F106" s="17">
        <f>E106-E105</f>
        <v>130050000000</v>
      </c>
      <c r="G106" s="16">
        <f>STDEV(F106:F110)</f>
        <v>172929143989.66995</v>
      </c>
      <c r="H106" s="17">
        <f>AVERAGE(F106:F110)</f>
        <v>114183000000</v>
      </c>
      <c r="I106" s="14">
        <f t="shared" si="11"/>
        <v>1.5144911588386183</v>
      </c>
      <c r="K106" s="15">
        <v>2763292000000</v>
      </c>
      <c r="L106" s="17">
        <f t="shared" si="6"/>
        <v>189452000000</v>
      </c>
      <c r="M106" s="16">
        <f>STDEV(L106:L110)</f>
        <v>300286874134.21851</v>
      </c>
      <c r="N106" s="17">
        <f>AVERAGE(L106:L110)</f>
        <v>258336600000</v>
      </c>
      <c r="O106" s="14">
        <f t="shared" si="10"/>
        <v>1.1623861045404271</v>
      </c>
      <c r="P106" s="14">
        <f t="shared" si="7"/>
        <v>1.3029157462592027</v>
      </c>
      <c r="Q106" s="14" t="str">
        <f t="shared" si="8"/>
        <v>PRAKTIK PERATAAN LABA</v>
      </c>
      <c r="R106" s="14">
        <f t="shared" si="9"/>
        <v>1</v>
      </c>
    </row>
    <row r="107" spans="1:18" s="14" customFormat="1" x14ac:dyDescent="0.3">
      <c r="D107" s="14">
        <v>2019</v>
      </c>
      <c r="E107" s="15">
        <v>807689000000</v>
      </c>
      <c r="F107" s="17">
        <f t="shared" ref="F107:F110" si="12">E107-E106</f>
        <v>143840000000</v>
      </c>
      <c r="G107" s="16"/>
      <c r="K107" s="15">
        <v>3067434000000</v>
      </c>
      <c r="L107" s="17">
        <f t="shared" si="6"/>
        <v>304142000000</v>
      </c>
      <c r="M107" s="16"/>
    </row>
    <row r="108" spans="1:18" s="14" customFormat="1" x14ac:dyDescent="0.3">
      <c r="D108" s="14">
        <v>2020</v>
      </c>
      <c r="E108" s="15">
        <v>934016000000</v>
      </c>
      <c r="F108" s="17">
        <f t="shared" si="12"/>
        <v>126327000000</v>
      </c>
      <c r="G108" s="16"/>
      <c r="K108" s="15">
        <v>3335411000000</v>
      </c>
      <c r="L108" s="17">
        <f t="shared" si="6"/>
        <v>267977000000</v>
      </c>
      <c r="M108" s="16"/>
    </row>
    <row r="109" spans="1:18" s="14" customFormat="1" x14ac:dyDescent="0.3">
      <c r="D109" s="14">
        <v>2021</v>
      </c>
      <c r="E109" s="15">
        <v>1260898000000</v>
      </c>
      <c r="F109" s="17">
        <f t="shared" si="12"/>
        <v>326882000000</v>
      </c>
      <c r="G109" s="16"/>
      <c r="K109" s="15">
        <v>4020980000000</v>
      </c>
      <c r="L109" s="17">
        <f t="shared" si="6"/>
        <v>685569000000</v>
      </c>
      <c r="M109" s="16"/>
    </row>
    <row r="110" spans="1:18" s="14" customFormat="1" x14ac:dyDescent="0.3">
      <c r="D110" s="14">
        <v>2022</v>
      </c>
      <c r="E110" s="15">
        <v>1104714000000</v>
      </c>
      <c r="F110" s="17">
        <f t="shared" si="12"/>
        <v>-156184000000</v>
      </c>
      <c r="G110" s="16"/>
      <c r="K110" s="15">
        <v>3865523000000</v>
      </c>
      <c r="L110" s="17">
        <f t="shared" si="6"/>
        <v>-155457000000</v>
      </c>
      <c r="M110" s="16"/>
    </row>
    <row r="111" spans="1:18" s="14" customFormat="1" x14ac:dyDescent="0.3">
      <c r="A111" s="14" t="s">
        <v>47</v>
      </c>
      <c r="B111" s="14" t="s">
        <v>39</v>
      </c>
      <c r="C111" s="14" t="s">
        <v>40</v>
      </c>
      <c r="D111" s="14">
        <v>2017</v>
      </c>
      <c r="E111" s="15">
        <v>557339581996</v>
      </c>
      <c r="G111" s="16"/>
      <c r="K111" s="15">
        <v>9565462045199</v>
      </c>
      <c r="L111" s="17"/>
      <c r="M111" s="16"/>
    </row>
    <row r="112" spans="1:18" s="14" customFormat="1" x14ac:dyDescent="0.3">
      <c r="D112" s="14">
        <v>2018</v>
      </c>
      <c r="E112" s="15">
        <v>540378145887</v>
      </c>
      <c r="F112" s="17">
        <f>E112-E111</f>
        <v>-16961436109</v>
      </c>
      <c r="G112" s="16">
        <f>STDEV(F112:F116)</f>
        <v>102214044879.94151</v>
      </c>
      <c r="H112" s="17">
        <f>AVERAGE(F112:F116)</f>
        <v>96037660009.600006</v>
      </c>
      <c r="I112" s="14">
        <f t="shared" si="11"/>
        <v>1.0643121132868514</v>
      </c>
      <c r="K112" s="15">
        <v>10088118830780</v>
      </c>
      <c r="L112" s="17">
        <f t="shared" si="6"/>
        <v>522656785581</v>
      </c>
      <c r="M112" s="16">
        <f>STDEV(L112:L116)</f>
        <v>435641728207.97321</v>
      </c>
      <c r="N112" s="17">
        <f>AVERAGE(L112:L116)</f>
        <v>537781454584.20001</v>
      </c>
      <c r="O112" s="14">
        <f t="shared" si="10"/>
        <v>0.81007205528275639</v>
      </c>
      <c r="P112" s="14">
        <f t="shared" si="7"/>
        <v>1.3138486957377542</v>
      </c>
      <c r="Q112" s="14" t="str">
        <f t="shared" si="8"/>
        <v>PRAKTIK PERATAAN LABA</v>
      </c>
      <c r="R112" s="14">
        <f t="shared" si="9"/>
        <v>1</v>
      </c>
    </row>
    <row r="113" spans="1:18" s="14" customFormat="1" x14ac:dyDescent="0.3">
      <c r="D113" s="14">
        <v>2019</v>
      </c>
      <c r="E113" s="15">
        <v>595154912874</v>
      </c>
      <c r="F113" s="17">
        <f t="shared" ref="F113:F116" si="13">E113-E112</f>
        <v>54776766987</v>
      </c>
      <c r="G113" s="16"/>
      <c r="K113" s="15">
        <v>10993842057747</v>
      </c>
      <c r="L113" s="17">
        <f t="shared" si="6"/>
        <v>905723226967</v>
      </c>
      <c r="M113" s="16"/>
    </row>
    <row r="114" spans="1:18" s="14" customFormat="1" x14ac:dyDescent="0.3">
      <c r="D114" s="14">
        <v>2020</v>
      </c>
      <c r="E114" s="15">
        <v>834369751682</v>
      </c>
      <c r="F114" s="17">
        <f t="shared" si="13"/>
        <v>239214838808</v>
      </c>
      <c r="G114" s="16"/>
      <c r="K114" s="15">
        <v>10968402090246</v>
      </c>
      <c r="L114" s="17">
        <f t="shared" si="6"/>
        <v>-25439967501</v>
      </c>
      <c r="M114" s="16"/>
    </row>
    <row r="115" spans="1:18" s="14" customFormat="1" x14ac:dyDescent="0.3">
      <c r="D115" s="14">
        <v>2021</v>
      </c>
      <c r="E115" s="15">
        <v>877817637643</v>
      </c>
      <c r="F115" s="17">
        <f t="shared" si="13"/>
        <v>43447885961</v>
      </c>
      <c r="G115" s="16"/>
      <c r="K115" s="15">
        <v>11234443003639</v>
      </c>
      <c r="L115" s="17">
        <f t="shared" si="6"/>
        <v>266040913393</v>
      </c>
      <c r="M115" s="16"/>
    </row>
    <row r="116" spans="1:18" s="14" customFormat="1" x14ac:dyDescent="0.3">
      <c r="D116" s="14">
        <v>2022</v>
      </c>
      <c r="E116" s="15">
        <v>1037527882044</v>
      </c>
      <c r="F116" s="17">
        <f t="shared" si="13"/>
        <v>159710244401</v>
      </c>
      <c r="G116" s="16"/>
      <c r="K116" s="15">
        <v>12254369318120</v>
      </c>
      <c r="L116" s="17">
        <f t="shared" si="6"/>
        <v>1019926314481</v>
      </c>
      <c r="M116" s="16"/>
    </row>
    <row r="117" spans="1:18" s="14" customFormat="1" x14ac:dyDescent="0.3">
      <c r="A117" s="14" t="s">
        <v>41</v>
      </c>
      <c r="B117" s="14" t="s">
        <v>42</v>
      </c>
      <c r="C117" s="14" t="s">
        <v>43</v>
      </c>
      <c r="D117" s="14">
        <v>2017</v>
      </c>
      <c r="E117" s="15">
        <v>7004562000000</v>
      </c>
      <c r="G117" s="16"/>
      <c r="K117" s="15">
        <v>41204510000000</v>
      </c>
      <c r="L117" s="17"/>
      <c r="M117" s="16"/>
    </row>
    <row r="118" spans="1:18" s="14" customFormat="1" x14ac:dyDescent="0.3">
      <c r="D118" s="14">
        <v>2018</v>
      </c>
      <c r="E118" s="15">
        <v>9109445000000</v>
      </c>
      <c r="F118" s="17">
        <f>E118-E117</f>
        <v>2104883000000</v>
      </c>
      <c r="G118" s="16">
        <f>STDEV(F118:F122)</f>
        <v>1501826697421.0771</v>
      </c>
      <c r="H118" s="17">
        <f>AVERAGE(F118:F122)</f>
        <v>-327960200000</v>
      </c>
      <c r="I118" s="14">
        <f t="shared" si="11"/>
        <v>-4.5792955895900693</v>
      </c>
      <c r="K118" s="15">
        <v>41802073000000</v>
      </c>
      <c r="L118" s="17">
        <f t="shared" si="6"/>
        <v>597563000000</v>
      </c>
      <c r="M118" s="16">
        <f>STDEV(L118:L122)</f>
        <v>2009645630774.9136</v>
      </c>
      <c r="N118" s="17">
        <f>AVERAGE(L118:L122)</f>
        <v>2874200000</v>
      </c>
      <c r="O118" s="14">
        <f t="shared" si="10"/>
        <v>699.20173640488258</v>
      </c>
      <c r="P118" s="14">
        <f t="shared" si="7"/>
        <v>-6.5493195327798268E-3</v>
      </c>
      <c r="Q118" s="14" t="str">
        <f t="shared" si="8"/>
        <v>BUKAN PERATAAN LABA</v>
      </c>
      <c r="R118" s="14">
        <f t="shared" si="9"/>
        <v>0</v>
      </c>
    </row>
    <row r="119" spans="1:18" s="14" customFormat="1" x14ac:dyDescent="0.3">
      <c r="D119" s="14">
        <v>2019</v>
      </c>
      <c r="E119" s="15">
        <v>7392837000000</v>
      </c>
      <c r="F119" s="17">
        <f t="shared" ref="F119:F122" si="14">E119-E118</f>
        <v>-1716608000000</v>
      </c>
      <c r="G119" s="16"/>
      <c r="K119" s="15">
        <v>42922563000000</v>
      </c>
      <c r="L119" s="17">
        <f t="shared" si="6"/>
        <v>1120490000000</v>
      </c>
      <c r="M119" s="16"/>
    </row>
    <row r="120" spans="1:18" s="14" customFormat="1" x14ac:dyDescent="0.3">
      <c r="D120" s="14">
        <v>2020</v>
      </c>
      <c r="E120" s="15">
        <v>7163536000000</v>
      </c>
      <c r="F120" s="17">
        <f t="shared" si="14"/>
        <v>-229301000000</v>
      </c>
      <c r="G120" s="16"/>
      <c r="K120" s="15">
        <v>42972474000000</v>
      </c>
      <c r="L120" s="17">
        <f t="shared" si="6"/>
        <v>49911000000</v>
      </c>
      <c r="M120" s="16"/>
    </row>
    <row r="121" spans="1:18" s="14" customFormat="1" x14ac:dyDescent="0.3">
      <c r="D121" s="14">
        <v>2021</v>
      </c>
      <c r="E121" s="15">
        <v>5758148000000</v>
      </c>
      <c r="F121" s="17">
        <f t="shared" si="14"/>
        <v>-1405388000000</v>
      </c>
      <c r="G121" s="16"/>
      <c r="K121" s="15">
        <v>39545959000000</v>
      </c>
      <c r="L121" s="17">
        <f t="shared" si="6"/>
        <v>-3426515000000</v>
      </c>
      <c r="M121" s="16"/>
    </row>
    <row r="122" spans="1:18" s="14" customFormat="1" x14ac:dyDescent="0.3">
      <c r="D122" s="14">
        <v>2022</v>
      </c>
      <c r="E122" s="15">
        <v>5364761000000</v>
      </c>
      <c r="F122" s="17">
        <f t="shared" si="14"/>
        <v>-393387000000</v>
      </c>
      <c r="G122" s="16"/>
      <c r="K122" s="15">
        <v>41218881000000</v>
      </c>
      <c r="L122" s="17">
        <f t="shared" si="6"/>
        <v>1672922000000</v>
      </c>
      <c r="M122" s="16"/>
    </row>
    <row r="123" spans="1:18" s="14" customFormat="1" x14ac:dyDescent="0.3">
      <c r="A123" s="14" t="s">
        <v>45</v>
      </c>
      <c r="B123" s="14" t="s">
        <v>46</v>
      </c>
      <c r="C123" s="14" t="s">
        <v>44</v>
      </c>
      <c r="D123" s="14">
        <v>2017</v>
      </c>
      <c r="E123" s="15">
        <v>23905950470</v>
      </c>
      <c r="G123" s="16"/>
      <c r="K123" s="15">
        <v>884588704411</v>
      </c>
      <c r="L123" s="17"/>
      <c r="M123" s="16"/>
    </row>
    <row r="124" spans="1:18" s="14" customFormat="1" x14ac:dyDescent="0.3">
      <c r="D124" s="14">
        <v>2018</v>
      </c>
      <c r="E124" s="15">
        <v>21618512703</v>
      </c>
      <c r="F124" s="17">
        <f>E123-E124</f>
        <v>2287437767</v>
      </c>
      <c r="G124" s="16">
        <f>STDEV(F124:F128)</f>
        <v>17523726140.869133</v>
      </c>
      <c r="H124" s="17">
        <f>AVERAGE(F124:F128)</f>
        <v>4641573449.3999996</v>
      </c>
      <c r="I124" s="14">
        <f t="shared" si="11"/>
        <v>3.7753848628926394</v>
      </c>
      <c r="K124" s="15">
        <v>1176679314139</v>
      </c>
      <c r="L124" s="17">
        <f t="shared" si="6"/>
        <v>292090609728</v>
      </c>
      <c r="M124" s="16">
        <f>STDEV(L124:L128)</f>
        <v>181939282623.44818</v>
      </c>
      <c r="N124" s="17">
        <f>AVERAGE(L124:L128)</f>
        <v>44938922987.199997</v>
      </c>
      <c r="O124" s="14">
        <f t="shared" si="10"/>
        <v>4.0485901870694621</v>
      </c>
      <c r="P124" s="14">
        <f t="shared" si="7"/>
        <v>0.93251840478954973</v>
      </c>
      <c r="Q124" s="14" t="str">
        <f t="shared" si="8"/>
        <v>BUKAN PERATAAN LABA</v>
      </c>
      <c r="R124" s="14">
        <f t="shared" si="9"/>
        <v>0</v>
      </c>
    </row>
    <row r="125" spans="1:18" s="14" customFormat="1" x14ac:dyDescent="0.3">
      <c r="D125" s="14">
        <v>2019</v>
      </c>
      <c r="E125" s="15">
        <v>32133014664</v>
      </c>
      <c r="F125" s="17">
        <f t="shared" ref="F125:F128" si="15">E124-E125</f>
        <v>-10514501961</v>
      </c>
      <c r="G125" s="16"/>
      <c r="K125" s="15">
        <v>1187269670295</v>
      </c>
      <c r="L125" s="17">
        <f t="shared" si="6"/>
        <v>10590356156</v>
      </c>
      <c r="M125" s="16"/>
    </row>
    <row r="126" spans="1:18" s="14" customFormat="1" x14ac:dyDescent="0.3">
      <c r="D126" s="14">
        <v>2020</v>
      </c>
      <c r="E126" s="15">
        <v>1599783419</v>
      </c>
      <c r="F126" s="17">
        <f t="shared" si="15"/>
        <v>30533231245</v>
      </c>
      <c r="G126" s="16"/>
      <c r="K126" s="15">
        <v>984347363283</v>
      </c>
      <c r="L126" s="17">
        <f t="shared" si="6"/>
        <v>-202922307012</v>
      </c>
      <c r="M126" s="16"/>
    </row>
    <row r="127" spans="1:18" s="14" customFormat="1" x14ac:dyDescent="0.3">
      <c r="D127" s="14">
        <v>2021</v>
      </c>
      <c r="E127" s="15">
        <v>13140035584</v>
      </c>
      <c r="F127" s="17">
        <f t="shared" si="15"/>
        <v>-11540252165</v>
      </c>
      <c r="G127" s="16"/>
      <c r="K127" s="15">
        <v>1110431789918</v>
      </c>
      <c r="L127" s="17">
        <f t="shared" si="6"/>
        <v>126084426635</v>
      </c>
      <c r="M127" s="16"/>
    </row>
    <row r="128" spans="1:18" s="14" customFormat="1" x14ac:dyDescent="0.3">
      <c r="D128" s="14">
        <v>2022</v>
      </c>
      <c r="E128" s="15">
        <v>698083223</v>
      </c>
      <c r="F128" s="17">
        <f t="shared" si="15"/>
        <v>12441952361</v>
      </c>
      <c r="G128" s="16"/>
      <c r="K128" s="15">
        <v>1109283319347</v>
      </c>
      <c r="L128" s="17">
        <f t="shared" si="6"/>
        <v>-1148470571</v>
      </c>
      <c r="M128" s="16"/>
    </row>
  </sheetData>
  <autoFilter ref="A2:I128" xr:uid="{F6DF4680-E600-4748-9D8B-AD9CE6EE772C}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E07FC-36B3-4815-A599-E4361D2B8A97}">
  <dimension ref="A1:H106"/>
  <sheetViews>
    <sheetView tabSelected="1" workbookViewId="0">
      <selection activeCell="K98" sqref="K98"/>
    </sheetView>
  </sheetViews>
  <sheetFormatPr defaultRowHeight="14.4" x14ac:dyDescent="0.3"/>
  <cols>
    <col min="1" max="1" width="8.44140625" bestFit="1" customWidth="1"/>
    <col min="2" max="2" width="40.44140625" bestFit="1" customWidth="1"/>
    <col min="3" max="3" width="8.88671875" customWidth="1"/>
    <col min="4" max="4" width="8.88671875" style="1"/>
    <col min="5" max="6" width="8.88671875" style="26"/>
    <col min="7" max="7" width="8.88671875" style="1"/>
    <col min="8" max="8" width="8.88671875" style="26"/>
  </cols>
  <sheetData>
    <row r="1" spans="1:8" s="1" customFormat="1" x14ac:dyDescent="0.3">
      <c r="A1" s="1" t="s">
        <v>82</v>
      </c>
      <c r="B1" s="1" t="s">
        <v>83</v>
      </c>
      <c r="C1" s="1" t="s">
        <v>71</v>
      </c>
      <c r="D1" s="1" t="s">
        <v>77</v>
      </c>
      <c r="E1" s="26" t="s">
        <v>78</v>
      </c>
      <c r="F1" s="26" t="s">
        <v>79</v>
      </c>
      <c r="G1" s="1" t="s">
        <v>80</v>
      </c>
      <c r="H1" s="26" t="s">
        <v>81</v>
      </c>
    </row>
    <row r="2" spans="1:8" x14ac:dyDescent="0.3">
      <c r="A2" t="s">
        <v>1</v>
      </c>
      <c r="B2" t="s">
        <v>12</v>
      </c>
      <c r="C2">
        <v>2018</v>
      </c>
      <c r="D2" s="1" t="str">
        <f>WLS!H2</f>
        <v>1</v>
      </c>
      <c r="E2" s="26">
        <v>0.53402316953836881</v>
      </c>
      <c r="F2" s="26">
        <v>0.37453205481380769</v>
      </c>
      <c r="G2" s="1">
        <v>0</v>
      </c>
      <c r="H2" s="26">
        <v>28.852729707224615</v>
      </c>
    </row>
    <row r="3" spans="1:8" x14ac:dyDescent="0.3">
      <c r="C3">
        <v>2019</v>
      </c>
      <c r="D3" s="1" t="str">
        <f>WLS!H3</f>
        <v>1</v>
      </c>
      <c r="E3" s="26">
        <v>0.5784775187872182</v>
      </c>
      <c r="F3" s="26">
        <v>0.36737714414139111</v>
      </c>
      <c r="G3" s="1">
        <v>0</v>
      </c>
      <c r="H3" s="26">
        <v>28.729555734913781</v>
      </c>
    </row>
    <row r="4" spans="1:8" x14ac:dyDescent="0.3">
      <c r="C4">
        <v>2020</v>
      </c>
      <c r="D4" s="1" t="str">
        <f>WLS!H4</f>
        <v>1</v>
      </c>
      <c r="E4" s="26">
        <v>0.5784775187872182</v>
      </c>
      <c r="F4" s="26">
        <v>0.43196569604875446</v>
      </c>
      <c r="G4" s="1">
        <v>0</v>
      </c>
      <c r="H4" s="26">
        <v>28.717225746987655</v>
      </c>
    </row>
    <row r="5" spans="1:8" x14ac:dyDescent="0.3">
      <c r="C5">
        <v>2021</v>
      </c>
      <c r="D5" s="1" t="str">
        <f>WLS!H5</f>
        <v>1</v>
      </c>
      <c r="E5" s="26">
        <v>0.59759288896422336</v>
      </c>
      <c r="F5" s="26">
        <v>0.32414929865571035</v>
      </c>
      <c r="G5" s="1">
        <v>0</v>
      </c>
      <c r="H5" s="26">
        <v>28.72737017876543</v>
      </c>
    </row>
    <row r="6" spans="1:8" x14ac:dyDescent="0.3">
      <c r="C6">
        <v>2022</v>
      </c>
      <c r="D6" s="1" t="str">
        <f>WLS!H6</f>
        <v>1</v>
      </c>
      <c r="E6" s="26">
        <v>0.59759288896422336</v>
      </c>
      <c r="F6" s="26">
        <v>0.98209663820243975</v>
      </c>
      <c r="G6" s="1">
        <v>0</v>
      </c>
      <c r="H6" s="26">
        <v>28.752826356672742</v>
      </c>
    </row>
    <row r="7" spans="1:8" x14ac:dyDescent="0.3">
      <c r="A7" t="s">
        <v>2</v>
      </c>
      <c r="B7" t="s">
        <v>13</v>
      </c>
      <c r="C7">
        <v>2018</v>
      </c>
      <c r="D7" s="1" t="str">
        <f>WLS!H7</f>
        <v>1</v>
      </c>
      <c r="E7" s="26">
        <v>0.9201193277310924</v>
      </c>
      <c r="F7" s="26">
        <v>0.28846153846153844</v>
      </c>
      <c r="G7" s="1">
        <v>1</v>
      </c>
      <c r="H7" s="26">
        <v>27.78713219523587</v>
      </c>
    </row>
    <row r="8" spans="1:8" x14ac:dyDescent="0.3">
      <c r="C8">
        <v>2019</v>
      </c>
      <c r="D8" s="1" t="str">
        <f>WLS!H8</f>
        <v>1</v>
      </c>
      <c r="E8" s="26">
        <v>0.9201193277310924</v>
      </c>
      <c r="F8" s="26">
        <v>0.27624309392265195</v>
      </c>
      <c r="G8" s="1">
        <v>1</v>
      </c>
      <c r="H8" s="26">
        <v>27.962537910369512</v>
      </c>
    </row>
    <row r="9" spans="1:8" x14ac:dyDescent="0.3">
      <c r="C9">
        <v>2020</v>
      </c>
      <c r="D9" s="1" t="str">
        <f>WLS!H9</f>
        <v>1</v>
      </c>
      <c r="E9" s="26">
        <v>0.91976638655462184</v>
      </c>
      <c r="F9" s="26">
        <v>0.32679738562091504</v>
      </c>
      <c r="G9" s="1">
        <v>1</v>
      </c>
      <c r="H9" s="26">
        <v>28.079975907073237</v>
      </c>
    </row>
    <row r="10" spans="1:8" x14ac:dyDescent="0.3">
      <c r="C10">
        <v>2021</v>
      </c>
      <c r="D10" s="1" t="str">
        <f>WLS!H10</f>
        <v>1</v>
      </c>
      <c r="E10" s="26">
        <v>0.8702033613445378</v>
      </c>
      <c r="F10" s="26">
        <v>0.31847133757961782</v>
      </c>
      <c r="G10" s="1">
        <v>1</v>
      </c>
      <c r="H10" s="26">
        <v>28.160111241275146</v>
      </c>
    </row>
    <row r="11" spans="1:8" x14ac:dyDescent="0.3">
      <c r="C11">
        <v>2022</v>
      </c>
      <c r="D11" s="1" t="str">
        <f>WLS!H11</f>
        <v>1</v>
      </c>
      <c r="E11" s="26">
        <v>0.8702033613445378</v>
      </c>
      <c r="F11" s="26">
        <v>0.26954177897574122</v>
      </c>
      <c r="G11" s="1">
        <v>1</v>
      </c>
      <c r="H11" s="26">
        <v>28.172349244222566</v>
      </c>
    </row>
    <row r="12" spans="1:8" x14ac:dyDescent="0.3">
      <c r="A12" t="s">
        <v>3</v>
      </c>
      <c r="B12" t="s">
        <v>14</v>
      </c>
      <c r="C12">
        <v>2018</v>
      </c>
      <c r="D12" s="1" t="str">
        <f>WLS!H12</f>
        <v>1</v>
      </c>
      <c r="E12" s="26">
        <v>0.81671112066990315</v>
      </c>
      <c r="F12" s="26">
        <v>0.61611374407582942</v>
      </c>
      <c r="G12" s="1">
        <v>0</v>
      </c>
      <c r="H12" s="26">
        <v>28.052042705410408</v>
      </c>
    </row>
    <row r="13" spans="1:8" x14ac:dyDescent="0.3">
      <c r="C13">
        <v>2019</v>
      </c>
      <c r="D13" s="1" t="str">
        <f>WLS!H13</f>
        <v>1</v>
      </c>
      <c r="E13" s="26">
        <v>0.84588046559893382</v>
      </c>
      <c r="F13" s="26">
        <v>1.2040302270148542</v>
      </c>
      <c r="G13" s="1">
        <v>0</v>
      </c>
      <c r="H13" s="26">
        <v>27.985883022708233</v>
      </c>
    </row>
    <row r="14" spans="1:8" x14ac:dyDescent="0.3">
      <c r="C14">
        <v>2020</v>
      </c>
      <c r="D14" s="1" t="str">
        <f>WLS!H14</f>
        <v>0</v>
      </c>
      <c r="E14" s="26">
        <v>0.84588046559893382</v>
      </c>
      <c r="F14" s="26">
        <v>2.5161290362870035</v>
      </c>
      <c r="G14" s="1">
        <v>0</v>
      </c>
      <c r="H14" s="26">
        <v>27.834436062214863</v>
      </c>
    </row>
    <row r="15" spans="1:8" x14ac:dyDescent="0.3">
      <c r="C15">
        <v>2021</v>
      </c>
      <c r="D15" s="1" t="str">
        <f>WLS!H15</f>
        <v>0</v>
      </c>
      <c r="E15" s="26">
        <v>0.84588046559893382</v>
      </c>
      <c r="F15" s="26">
        <v>1.063829789891428</v>
      </c>
      <c r="G15" s="1">
        <v>0</v>
      </c>
      <c r="H15" s="26">
        <v>27.900072254108704</v>
      </c>
    </row>
    <row r="16" spans="1:8" x14ac:dyDescent="0.3">
      <c r="C16">
        <v>2022</v>
      </c>
      <c r="D16" s="1" t="str">
        <f>WLS!H16</f>
        <v>1</v>
      </c>
      <c r="E16" s="26">
        <v>0.84588046559893382</v>
      </c>
      <c r="F16" s="26">
        <v>1.0416666666666667</v>
      </c>
      <c r="G16" s="1">
        <v>0</v>
      </c>
      <c r="H16" s="26">
        <v>27.898898131836198</v>
      </c>
    </row>
    <row r="17" spans="1:8" x14ac:dyDescent="0.3">
      <c r="A17" t="s">
        <v>4</v>
      </c>
      <c r="B17" t="s">
        <v>15</v>
      </c>
      <c r="C17">
        <v>2018</v>
      </c>
      <c r="D17" s="1" t="str">
        <f>WLS!H17</f>
        <v>0</v>
      </c>
      <c r="E17" s="26">
        <v>0.26726397999569518</v>
      </c>
      <c r="F17" s="26">
        <v>0.47103957183414991</v>
      </c>
      <c r="G17" s="1">
        <v>1</v>
      </c>
      <c r="H17" s="26">
        <v>29.069055644173204</v>
      </c>
    </row>
    <row r="18" spans="1:8" x14ac:dyDescent="0.3">
      <c r="C18">
        <v>2019</v>
      </c>
      <c r="D18" s="1" t="str">
        <f>WLS!H18</f>
        <v>0</v>
      </c>
      <c r="E18" s="26">
        <v>0.39286087767562444</v>
      </c>
      <c r="F18" s="26">
        <v>0.30093821915383251</v>
      </c>
      <c r="G18" s="1">
        <v>1</v>
      </c>
      <c r="H18" s="26">
        <v>29.252993674897308</v>
      </c>
    </row>
    <row r="19" spans="1:8" x14ac:dyDescent="0.3">
      <c r="C19">
        <v>2020</v>
      </c>
      <c r="D19" s="1" t="str">
        <f>WLS!H19</f>
        <v>0</v>
      </c>
      <c r="E19" s="26">
        <v>0.38409239797239303</v>
      </c>
      <c r="F19" s="26">
        <v>0.79545454545454541</v>
      </c>
      <c r="G19" s="1">
        <v>1</v>
      </c>
      <c r="H19" s="26">
        <v>29.528782422926334</v>
      </c>
    </row>
    <row r="20" spans="1:8" x14ac:dyDescent="0.3">
      <c r="C20">
        <v>2021</v>
      </c>
      <c r="D20" s="1" t="str">
        <f>WLS!H20</f>
        <v>0</v>
      </c>
      <c r="E20" s="26">
        <v>0.38639300577534702</v>
      </c>
      <c r="F20" s="26">
        <v>0.30822230569851122</v>
      </c>
      <c r="G20" s="1">
        <v>1</v>
      </c>
      <c r="H20" s="26">
        <v>29.543020198013107</v>
      </c>
    </row>
    <row r="21" spans="1:8" x14ac:dyDescent="0.3">
      <c r="C21">
        <v>2022</v>
      </c>
      <c r="D21" s="1" t="str">
        <f>WLS!H21</f>
        <v>0</v>
      </c>
      <c r="E21" s="26">
        <v>0.49605849067927704</v>
      </c>
      <c r="F21" s="26">
        <v>0.515745972470814</v>
      </c>
      <c r="G21" s="1">
        <v>1</v>
      </c>
      <c r="H21" s="26">
        <v>29.622638031970332</v>
      </c>
    </row>
    <row r="22" spans="1:8" x14ac:dyDescent="0.3">
      <c r="A22" t="s">
        <v>5</v>
      </c>
      <c r="B22" t="s">
        <v>16</v>
      </c>
      <c r="C22">
        <v>2018</v>
      </c>
      <c r="D22" s="1" t="str">
        <f>WLS!H22</f>
        <v>1</v>
      </c>
      <c r="E22" s="26">
        <v>0.66170021136040202</v>
      </c>
      <c r="F22" s="26">
        <v>0.15735320927204963</v>
      </c>
      <c r="G22" s="1">
        <v>1</v>
      </c>
      <c r="H22" s="26">
        <v>27.355065427936687</v>
      </c>
    </row>
    <row r="23" spans="1:8" x14ac:dyDescent="0.3">
      <c r="C23">
        <v>2019</v>
      </c>
      <c r="D23" s="1" t="str">
        <f>WLS!H23</f>
        <v>1</v>
      </c>
      <c r="E23" s="26">
        <v>0.66070675080426777</v>
      </c>
      <c r="F23" s="26">
        <v>0.24979425291439999</v>
      </c>
      <c r="G23" s="1">
        <v>1</v>
      </c>
      <c r="H23" s="26">
        <v>27.466943366572742</v>
      </c>
    </row>
    <row r="24" spans="1:8" x14ac:dyDescent="0.3">
      <c r="C24">
        <v>2020</v>
      </c>
      <c r="D24" s="1" t="str">
        <f>WLS!H24</f>
        <v>0</v>
      </c>
      <c r="E24" s="26">
        <v>0.64950143776561153</v>
      </c>
      <c r="F24" s="26">
        <v>0.73972928806029381</v>
      </c>
      <c r="G24" s="1">
        <v>1</v>
      </c>
      <c r="H24" s="26">
        <v>27.533324726972925</v>
      </c>
    </row>
    <row r="25" spans="1:8" x14ac:dyDescent="0.3">
      <c r="C25">
        <v>2021</v>
      </c>
      <c r="D25" s="1" t="str">
        <f>WLS!H25</f>
        <v>0</v>
      </c>
      <c r="E25" s="26">
        <v>0.64950143776561153</v>
      </c>
      <c r="F25" s="26">
        <v>0.8</v>
      </c>
      <c r="G25" s="1">
        <v>1</v>
      </c>
      <c r="H25" s="26">
        <v>27.618506716826772</v>
      </c>
    </row>
    <row r="26" spans="1:8" s="14" customFormat="1" x14ac:dyDescent="0.3">
      <c r="C26" s="14">
        <v>2022</v>
      </c>
      <c r="D26" s="1" t="str">
        <f>WLS!H26</f>
        <v>0</v>
      </c>
      <c r="E26" s="28">
        <v>0.64950143776561153</v>
      </c>
      <c r="F26" s="28">
        <v>5.2631578947368425</v>
      </c>
      <c r="G26" s="27">
        <v>1</v>
      </c>
      <c r="H26" s="28">
        <v>27.422277954764688</v>
      </c>
    </row>
    <row r="27" spans="1:8" x14ac:dyDescent="0.3">
      <c r="A27" t="s">
        <v>6</v>
      </c>
      <c r="B27" t="s">
        <v>17</v>
      </c>
      <c r="C27">
        <v>2018</v>
      </c>
      <c r="D27" s="1" t="str">
        <f>WLS!H27</f>
        <v>1</v>
      </c>
      <c r="E27" s="26">
        <v>0.8053294538080733</v>
      </c>
      <c r="F27" s="26">
        <v>0.56122454229546626</v>
      </c>
      <c r="G27" s="1">
        <v>1</v>
      </c>
      <c r="H27" s="26">
        <v>31.168122369492632</v>
      </c>
    </row>
    <row r="28" spans="1:8" x14ac:dyDescent="0.3">
      <c r="C28">
        <v>2019</v>
      </c>
      <c r="D28" s="1" t="str">
        <f>WLS!H28</f>
        <v>1</v>
      </c>
      <c r="E28" s="26">
        <v>0.8053294538080733</v>
      </c>
      <c r="F28" s="26">
        <v>0.31712955102613982</v>
      </c>
      <c r="G28" s="1">
        <v>1</v>
      </c>
      <c r="H28" s="26">
        <v>31.28710135884209</v>
      </c>
    </row>
    <row r="29" spans="1:8" x14ac:dyDescent="0.3">
      <c r="C29">
        <v>2020</v>
      </c>
      <c r="D29" s="1" t="str">
        <f>WLS!H29</f>
        <v>0</v>
      </c>
      <c r="E29" s="26">
        <v>0.8053294538080733</v>
      </c>
      <c r="F29" s="26">
        <v>0.38053094006223442</v>
      </c>
      <c r="G29" s="1">
        <v>1</v>
      </c>
      <c r="H29" s="26">
        <v>32.2714457463534</v>
      </c>
    </row>
    <row r="30" spans="1:8" x14ac:dyDescent="0.3">
      <c r="C30">
        <v>2021</v>
      </c>
      <c r="D30" s="1" t="str">
        <f>WLS!H30</f>
        <v>0</v>
      </c>
      <c r="E30" s="26">
        <v>0.8053294538080733</v>
      </c>
      <c r="F30" s="26">
        <v>0.39162109496386599</v>
      </c>
      <c r="G30" s="1">
        <v>1</v>
      </c>
      <c r="H30" s="26">
        <v>32.401835486214146</v>
      </c>
    </row>
    <row r="31" spans="1:8" x14ac:dyDescent="0.3">
      <c r="C31">
        <v>2022</v>
      </c>
      <c r="D31" s="1" t="str">
        <f>WLS!H31</f>
        <v>1</v>
      </c>
      <c r="E31" s="26">
        <v>0.8053294538080733</v>
      </c>
      <c r="F31" s="26">
        <v>0.5470737433464693</v>
      </c>
      <c r="G31" s="1">
        <v>1</v>
      </c>
      <c r="H31" s="26">
        <v>32.378606555927774</v>
      </c>
    </row>
    <row r="32" spans="1:8" x14ac:dyDescent="0.3">
      <c r="A32" t="s">
        <v>7</v>
      </c>
      <c r="B32" t="s">
        <v>18</v>
      </c>
      <c r="C32">
        <v>2018</v>
      </c>
      <c r="D32" s="1" t="str">
        <f>WLS!H32</f>
        <v>0</v>
      </c>
      <c r="E32" s="26">
        <v>0.50067083301705217</v>
      </c>
      <c r="F32" s="26">
        <v>0.63713084902166195</v>
      </c>
      <c r="G32" s="1">
        <v>1</v>
      </c>
      <c r="H32" s="26">
        <v>32.200955715985231</v>
      </c>
    </row>
    <row r="33" spans="1:8" x14ac:dyDescent="0.3">
      <c r="C33">
        <v>2019</v>
      </c>
      <c r="D33" s="1" t="str">
        <f>WLS!H33</f>
        <v>1</v>
      </c>
      <c r="E33" s="26">
        <v>0.50067083301705217</v>
      </c>
      <c r="F33" s="26">
        <v>0.30590341288272516</v>
      </c>
      <c r="G33" s="1">
        <v>1</v>
      </c>
      <c r="H33" s="26">
        <v>32.197435494278039</v>
      </c>
    </row>
    <row r="34" spans="1:8" x14ac:dyDescent="0.3">
      <c r="C34">
        <v>2020</v>
      </c>
      <c r="D34" s="1" t="str">
        <f>WLS!H34</f>
        <v>0</v>
      </c>
      <c r="E34" s="26">
        <v>0.50067083301705217</v>
      </c>
      <c r="F34" s="26">
        <v>0.37823135961120163</v>
      </c>
      <c r="G34" s="1">
        <v>1</v>
      </c>
      <c r="H34" s="26">
        <v>32.725608487682294</v>
      </c>
    </row>
    <row r="35" spans="1:8" x14ac:dyDescent="0.3">
      <c r="C35">
        <v>2021</v>
      </c>
      <c r="D35" s="1" t="str">
        <f>WLS!H35</f>
        <v>0</v>
      </c>
      <c r="E35" s="26">
        <v>0.50067083301705217</v>
      </c>
      <c r="F35" s="26">
        <v>0.31954028656808414</v>
      </c>
      <c r="G35" s="1">
        <v>1</v>
      </c>
      <c r="H35" s="26">
        <v>32.819924428990447</v>
      </c>
    </row>
    <row r="36" spans="1:8" x14ac:dyDescent="0.3">
      <c r="C36">
        <v>2022</v>
      </c>
      <c r="D36" s="1" t="str">
        <f>WLS!H36</f>
        <v>1</v>
      </c>
      <c r="E36" s="26">
        <v>0.50067083301705217</v>
      </c>
      <c r="F36" s="26">
        <v>0.38397796866606793</v>
      </c>
      <c r="G36" s="1">
        <v>1</v>
      </c>
      <c r="H36" s="26">
        <v>32.826382296322912</v>
      </c>
    </row>
    <row r="37" spans="1:8" x14ac:dyDescent="0.3">
      <c r="A37" t="s">
        <v>8</v>
      </c>
      <c r="B37" t="s">
        <v>19</v>
      </c>
      <c r="C37">
        <v>2018</v>
      </c>
      <c r="D37" s="1" t="str">
        <f>WLS!H37</f>
        <v>1</v>
      </c>
      <c r="E37" s="26">
        <v>0.59070838588311514</v>
      </c>
      <c r="F37" s="26">
        <v>0.35064935064935066</v>
      </c>
      <c r="G37" s="1">
        <v>1</v>
      </c>
      <c r="H37" s="26">
        <v>30.498448681151473</v>
      </c>
    </row>
    <row r="38" spans="1:8" x14ac:dyDescent="0.3">
      <c r="C38">
        <v>2019</v>
      </c>
      <c r="D38" s="1" t="str">
        <f>WLS!H38</f>
        <v>0</v>
      </c>
      <c r="E38" s="26">
        <v>0.59070838588311514</v>
      </c>
      <c r="F38" s="26">
        <v>0.3258426966292135</v>
      </c>
      <c r="G38" s="1">
        <v>1</v>
      </c>
      <c r="H38" s="26">
        <v>30.577453832934669</v>
      </c>
    </row>
    <row r="39" spans="1:8" x14ac:dyDescent="0.3">
      <c r="C39">
        <v>2020</v>
      </c>
      <c r="D39" s="1" t="str">
        <f>WLS!H39</f>
        <v>1</v>
      </c>
      <c r="E39" s="26">
        <v>0.59070838588311514</v>
      </c>
      <c r="F39" s="26">
        <v>0.32608695652173914</v>
      </c>
      <c r="G39" s="1">
        <v>1</v>
      </c>
      <c r="H39" s="26">
        <v>30.6155660698589</v>
      </c>
    </row>
    <row r="40" spans="1:8" x14ac:dyDescent="0.3">
      <c r="C40">
        <v>2021</v>
      </c>
      <c r="D40" s="1" t="str">
        <f>WLS!H40</f>
        <v>0</v>
      </c>
      <c r="E40" s="26">
        <v>0.59070838588311514</v>
      </c>
      <c r="F40" s="26">
        <v>0.98113207547169812</v>
      </c>
      <c r="G40" s="1">
        <v>1</v>
      </c>
      <c r="H40" s="26">
        <v>30.622627553189677</v>
      </c>
    </row>
    <row r="41" spans="1:8" x14ac:dyDescent="0.3">
      <c r="C41">
        <v>2022</v>
      </c>
      <c r="D41" s="1" t="str">
        <f>WLS!H41</f>
        <v>1</v>
      </c>
      <c r="E41" s="26">
        <v>0.59070838588311514</v>
      </c>
      <c r="F41" s="26">
        <v>0.2413793103448276</v>
      </c>
      <c r="G41" s="1">
        <v>1</v>
      </c>
      <c r="H41" s="26">
        <v>30.734538195465962</v>
      </c>
    </row>
    <row r="42" spans="1:8" x14ac:dyDescent="0.3">
      <c r="A42" t="s">
        <v>9</v>
      </c>
      <c r="B42" t="s">
        <v>20</v>
      </c>
      <c r="C42">
        <v>2018</v>
      </c>
      <c r="D42" s="1" t="str">
        <f>WLS!H42</f>
        <v>0</v>
      </c>
      <c r="E42" s="26">
        <v>0.73111393051612317</v>
      </c>
      <c r="F42" s="26">
        <v>0.20733879586655282</v>
      </c>
      <c r="G42" s="1">
        <v>1</v>
      </c>
      <c r="H42" s="26">
        <v>29.111217934859436</v>
      </c>
    </row>
    <row r="43" spans="1:8" x14ac:dyDescent="0.3">
      <c r="C43">
        <v>2019</v>
      </c>
      <c r="D43" s="1" t="str">
        <f>WLS!H43</f>
        <v>1</v>
      </c>
      <c r="E43" s="26">
        <v>0.73111393051612317</v>
      </c>
      <c r="F43" s="26">
        <v>0.1958625935466855</v>
      </c>
      <c r="G43" s="1">
        <v>1</v>
      </c>
      <c r="H43" s="26">
        <v>29.174764392771777</v>
      </c>
    </row>
    <row r="44" spans="1:8" x14ac:dyDescent="0.3">
      <c r="C44">
        <v>2020</v>
      </c>
      <c r="D44" s="1" t="str">
        <f>WLS!H44</f>
        <v>1</v>
      </c>
      <c r="E44" s="26">
        <v>0.82807469870945638</v>
      </c>
      <c r="F44" s="26">
        <v>0.67176795538450551</v>
      </c>
      <c r="G44" s="1">
        <v>1</v>
      </c>
      <c r="H44" s="26">
        <v>29.124411986193863</v>
      </c>
    </row>
    <row r="45" spans="1:8" x14ac:dyDescent="0.3">
      <c r="C45">
        <v>2021</v>
      </c>
      <c r="D45" s="1" t="str">
        <f>WLS!H45</f>
        <v>0</v>
      </c>
      <c r="E45" s="26">
        <v>0.83280662347808943</v>
      </c>
      <c r="F45" s="26">
        <v>1.0338783260871349</v>
      </c>
      <c r="G45" s="1">
        <v>1</v>
      </c>
      <c r="H45" s="26">
        <v>29.064028347678988</v>
      </c>
    </row>
    <row r="46" spans="1:8" x14ac:dyDescent="0.3">
      <c r="C46">
        <v>2022</v>
      </c>
      <c r="D46" s="1" t="str">
        <f>WLS!H46</f>
        <v>0</v>
      </c>
      <c r="E46" s="26">
        <v>0.83280662347808943</v>
      </c>
      <c r="F46" s="26">
        <v>0.74621089804733942</v>
      </c>
      <c r="G46" s="1">
        <v>1</v>
      </c>
      <c r="H46" s="26">
        <v>29.049376393013116</v>
      </c>
    </row>
    <row r="47" spans="1:8" x14ac:dyDescent="0.3">
      <c r="A47" t="s">
        <v>10</v>
      </c>
      <c r="B47" t="s">
        <v>21</v>
      </c>
      <c r="C47">
        <v>2018</v>
      </c>
      <c r="D47" s="1" t="str">
        <f>WLS!H47</f>
        <v>1</v>
      </c>
      <c r="E47" s="26">
        <v>0.840568925667454</v>
      </c>
      <c r="F47" s="26">
        <v>0.13493253373313344</v>
      </c>
      <c r="G47" s="1">
        <v>1</v>
      </c>
      <c r="H47" s="26">
        <v>27.339724151534011</v>
      </c>
    </row>
    <row r="48" spans="1:8" x14ac:dyDescent="0.3">
      <c r="C48">
        <v>2019</v>
      </c>
      <c r="D48" s="1" t="str">
        <f>WLS!H48</f>
        <v>1</v>
      </c>
      <c r="E48" s="26">
        <v>0.840568925667454</v>
      </c>
      <c r="F48" s="26">
        <v>0.13100436681222707</v>
      </c>
      <c r="G48" s="1">
        <v>1</v>
      </c>
      <c r="H48" s="26">
        <v>27.396368518676066</v>
      </c>
    </row>
    <row r="49" spans="1:8" x14ac:dyDescent="0.3">
      <c r="C49">
        <v>2020</v>
      </c>
      <c r="D49" s="1" t="str">
        <f>WLS!H49</f>
        <v>0</v>
      </c>
      <c r="E49" s="26">
        <v>0.840568925667454</v>
      </c>
      <c r="F49" s="26">
        <v>0.20635891164781411</v>
      </c>
      <c r="G49" s="1">
        <v>1</v>
      </c>
      <c r="H49" s="26">
        <v>27.374660747127098</v>
      </c>
    </row>
    <row r="50" spans="1:8" x14ac:dyDescent="0.3">
      <c r="C50">
        <v>2021</v>
      </c>
      <c r="D50" s="1" t="str">
        <f>WLS!H50</f>
        <v>1</v>
      </c>
      <c r="E50" s="26">
        <v>0.68500698019010031</v>
      </c>
      <c r="F50" s="26">
        <v>0.10983646570661459</v>
      </c>
      <c r="G50" s="1">
        <v>1</v>
      </c>
      <c r="H50" s="26">
        <v>27.513503952066127</v>
      </c>
    </row>
    <row r="51" spans="1:8" x14ac:dyDescent="0.3">
      <c r="C51">
        <v>2022</v>
      </c>
      <c r="D51" s="1" t="str">
        <f>WLS!H51</f>
        <v>0</v>
      </c>
      <c r="E51" s="26">
        <v>0.68500698019010031</v>
      </c>
      <c r="F51" s="26">
        <v>0.35736661406158338</v>
      </c>
      <c r="G51" s="1">
        <v>1</v>
      </c>
      <c r="H51" s="26">
        <v>27.663768494136907</v>
      </c>
    </row>
    <row r="52" spans="1:8" x14ac:dyDescent="0.3">
      <c r="A52" t="s">
        <v>11</v>
      </c>
      <c r="B52" t="s">
        <v>22</v>
      </c>
      <c r="C52">
        <v>2018</v>
      </c>
      <c r="D52" s="1" t="str">
        <f>WLS!H52</f>
        <v>1</v>
      </c>
      <c r="E52" s="26">
        <v>0.36294872527248817</v>
      </c>
      <c r="F52" s="26">
        <v>0.16666626274964091</v>
      </c>
      <c r="G52" s="1">
        <v>1</v>
      </c>
      <c r="H52" s="26">
        <v>29.34587632240855</v>
      </c>
    </row>
    <row r="53" spans="1:8" x14ac:dyDescent="0.3">
      <c r="C53">
        <v>2019</v>
      </c>
      <c r="D53" s="1" t="str">
        <f>WLS!H53</f>
        <v>1</v>
      </c>
      <c r="E53" s="26">
        <v>0.36381426175623582</v>
      </c>
      <c r="F53" s="26">
        <v>0.13483113390982188</v>
      </c>
      <c r="G53" s="1">
        <v>1</v>
      </c>
      <c r="H53" s="26">
        <v>29.519366012093606</v>
      </c>
    </row>
    <row r="54" spans="1:8" x14ac:dyDescent="0.3">
      <c r="C54">
        <v>2020</v>
      </c>
      <c r="D54" s="1" t="str">
        <f>WLS!H54</f>
        <v>0</v>
      </c>
      <c r="E54" s="26">
        <v>0.21398695359547318</v>
      </c>
      <c r="F54" s="26">
        <v>0.10799991136906406</v>
      </c>
      <c r="G54" s="1">
        <v>1</v>
      </c>
      <c r="H54" s="26">
        <v>29.800545105694674</v>
      </c>
    </row>
    <row r="55" spans="1:8" x14ac:dyDescent="0.3">
      <c r="C55">
        <v>2021</v>
      </c>
      <c r="D55" s="1" t="str">
        <f>WLS!H55</f>
        <v>0</v>
      </c>
      <c r="E55" s="26">
        <v>0.21398695359547318</v>
      </c>
      <c r="F55" s="26">
        <v>0.62704925694913127</v>
      </c>
      <c r="G55" s="1">
        <v>1</v>
      </c>
      <c r="H55" s="26">
        <v>29.633427173701463</v>
      </c>
    </row>
    <row r="56" spans="1:8" x14ac:dyDescent="0.3">
      <c r="C56">
        <v>2022</v>
      </c>
      <c r="D56" s="1" t="str">
        <f>WLS!H56</f>
        <v>0</v>
      </c>
      <c r="E56" s="26">
        <v>0.21398695359547318</v>
      </c>
      <c r="F56" s="26">
        <v>0.24456485988710455</v>
      </c>
      <c r="G56" s="1">
        <v>1</v>
      </c>
      <c r="H56" s="26">
        <v>29.629303441454496</v>
      </c>
    </row>
    <row r="57" spans="1:8" x14ac:dyDescent="0.3">
      <c r="A57" t="s">
        <v>24</v>
      </c>
      <c r="B57" t="s">
        <v>26</v>
      </c>
      <c r="C57">
        <v>2018</v>
      </c>
      <c r="D57" s="1" t="str">
        <f>WLS!H57</f>
        <v>0</v>
      </c>
      <c r="E57" s="26">
        <v>0.7554693444374686</v>
      </c>
      <c r="F57" s="26">
        <v>0.64197533430749376</v>
      </c>
      <c r="G57" s="1">
        <v>0</v>
      </c>
      <c r="H57" s="26">
        <v>31.866535599872019</v>
      </c>
    </row>
    <row r="58" spans="1:8" x14ac:dyDescent="0.3">
      <c r="C58">
        <v>2019</v>
      </c>
      <c r="D58" s="1" t="str">
        <f>WLS!H58</f>
        <v>0</v>
      </c>
      <c r="E58" s="26">
        <v>0.7554693444374686</v>
      </c>
      <c r="F58" s="26">
        <v>0.45977013332366923</v>
      </c>
      <c r="G58" s="1">
        <v>0</v>
      </c>
      <c r="H58" s="26">
        <v>31.995994084946599</v>
      </c>
    </row>
    <row r="59" spans="1:8" x14ac:dyDescent="0.3">
      <c r="C59">
        <v>2020</v>
      </c>
      <c r="D59" s="1" t="str">
        <f>WLS!H59</f>
        <v>0</v>
      </c>
      <c r="E59" s="26">
        <v>0.7554693444374686</v>
      </c>
      <c r="F59" s="26">
        <v>0.65408807646423883</v>
      </c>
      <c r="G59" s="1">
        <v>0</v>
      </c>
      <c r="H59" s="26">
        <v>31.990180898109795</v>
      </c>
    </row>
    <row r="60" spans="1:8" x14ac:dyDescent="0.3">
      <c r="C60">
        <v>2021</v>
      </c>
      <c r="D60" s="1" t="str">
        <f>WLS!H60</f>
        <v>0</v>
      </c>
      <c r="E60" s="26">
        <v>0.7554693444374686</v>
      </c>
      <c r="F60" s="26">
        <v>0.89255067076737027</v>
      </c>
      <c r="G60" s="1">
        <v>0</v>
      </c>
      <c r="H60" s="26">
        <v>32.130434807869719</v>
      </c>
    </row>
    <row r="61" spans="1:8" x14ac:dyDescent="0.3">
      <c r="C61">
        <v>2022</v>
      </c>
      <c r="D61" s="1" t="str">
        <f>WLS!H61</f>
        <v>0</v>
      </c>
      <c r="E61" s="26">
        <v>0.7554693444374686</v>
      </c>
      <c r="F61" s="26">
        <v>1.5570934256055364</v>
      </c>
      <c r="G61" s="1">
        <v>0</v>
      </c>
      <c r="H61" s="26">
        <v>32.114730954479491</v>
      </c>
    </row>
    <row r="62" spans="1:8" x14ac:dyDescent="0.3">
      <c r="A62" t="s">
        <v>25</v>
      </c>
      <c r="B62" t="s">
        <v>27</v>
      </c>
      <c r="C62">
        <v>2018</v>
      </c>
      <c r="D62" s="1" t="str">
        <f>WLS!H62</f>
        <v>0</v>
      </c>
      <c r="E62" s="26">
        <v>0.92499999993552162</v>
      </c>
      <c r="F62" s="26">
        <v>0.9250000258380392</v>
      </c>
      <c r="G62" s="1">
        <v>0</v>
      </c>
      <c r="H62" s="26">
        <v>31.472673587042237</v>
      </c>
    </row>
    <row r="63" spans="1:8" x14ac:dyDescent="0.3">
      <c r="C63">
        <v>2019</v>
      </c>
      <c r="D63" s="1" t="str">
        <f>WLS!H63</f>
        <v>0</v>
      </c>
      <c r="E63" s="26">
        <v>0.92499999993552162</v>
      </c>
      <c r="F63" s="26">
        <v>0.99322029434507597</v>
      </c>
      <c r="G63" s="1">
        <v>0</v>
      </c>
      <c r="H63" s="26">
        <v>31.560939165666923</v>
      </c>
    </row>
    <row r="64" spans="1:8" x14ac:dyDescent="0.3">
      <c r="C64">
        <v>2020</v>
      </c>
      <c r="D64" s="1" t="str">
        <f>WLS!H64</f>
        <v>0</v>
      </c>
      <c r="E64" s="26">
        <v>0.92499999993552162</v>
      </c>
      <c r="F64" s="26">
        <v>1.6189189639236594</v>
      </c>
      <c r="G64" s="1">
        <v>0</v>
      </c>
      <c r="H64" s="26">
        <v>31.536503377250764</v>
      </c>
    </row>
    <row r="65" spans="1:8" x14ac:dyDescent="0.3">
      <c r="C65">
        <v>2021</v>
      </c>
      <c r="D65" s="1" t="str">
        <f>WLS!H65</f>
        <v>0</v>
      </c>
      <c r="E65" s="26">
        <v>0.92499999993552162</v>
      </c>
      <c r="F65" s="26">
        <v>1.1934426231875928</v>
      </c>
      <c r="G65" s="1">
        <v>0</v>
      </c>
      <c r="H65" s="26">
        <v>31.603017764273513</v>
      </c>
    </row>
    <row r="66" spans="1:8" x14ac:dyDescent="0.3">
      <c r="C66">
        <v>2022</v>
      </c>
      <c r="D66" s="1" t="str">
        <f>WLS!H66</f>
        <v>0</v>
      </c>
      <c r="E66" s="26">
        <v>0.92499999993552162</v>
      </c>
      <c r="F66" s="26">
        <v>1.1722221795916712</v>
      </c>
      <c r="G66" s="1">
        <v>0</v>
      </c>
      <c r="H66" s="26">
        <v>31.634473909442491</v>
      </c>
    </row>
    <row r="67" spans="1:8" x14ac:dyDescent="0.3">
      <c r="A67" t="s">
        <v>29</v>
      </c>
      <c r="B67" t="s">
        <v>34</v>
      </c>
      <c r="C67">
        <v>2018</v>
      </c>
      <c r="D67" s="1" t="str">
        <f>WLS!H67</f>
        <v>0</v>
      </c>
      <c r="E67" s="26">
        <v>0.92125081428571431</v>
      </c>
      <c r="F67" s="26">
        <v>0.59229282242063497</v>
      </c>
      <c r="G67" s="1">
        <v>0</v>
      </c>
      <c r="H67" s="26">
        <v>28.151493106929703</v>
      </c>
    </row>
    <row r="68" spans="1:8" x14ac:dyDescent="0.3">
      <c r="C68">
        <v>2019</v>
      </c>
      <c r="D68" s="1" t="str">
        <f>WLS!H68</f>
        <v>1</v>
      </c>
      <c r="E68" s="26">
        <v>0.92125081428571431</v>
      </c>
      <c r="F68" s="26">
        <v>0.53940558261183258</v>
      </c>
      <c r="G68" s="1">
        <v>0</v>
      </c>
      <c r="H68" s="26">
        <v>28.23531561479188</v>
      </c>
    </row>
    <row r="69" spans="1:8" x14ac:dyDescent="0.3">
      <c r="C69">
        <v>2020</v>
      </c>
      <c r="D69" s="1" t="str">
        <f>WLS!H69</f>
        <v>1</v>
      </c>
      <c r="E69" s="26">
        <v>0.92125081428571431</v>
      </c>
      <c r="F69" s="26">
        <v>0.73793103448275865</v>
      </c>
      <c r="G69" s="1">
        <v>0</v>
      </c>
      <c r="H69" s="26">
        <v>28.317502062441235</v>
      </c>
    </row>
    <row r="70" spans="1:8" x14ac:dyDescent="0.3">
      <c r="C70">
        <v>2021</v>
      </c>
      <c r="D70" s="1" t="str">
        <f>WLS!H70</f>
        <v>1</v>
      </c>
      <c r="E70" s="26">
        <v>0.92125081428571431</v>
      </c>
      <c r="F70" s="26">
        <v>0.85496183206106868</v>
      </c>
      <c r="G70" s="1">
        <v>0</v>
      </c>
      <c r="H70" s="26">
        <v>28.364787705049597</v>
      </c>
    </row>
    <row r="71" spans="1:8" x14ac:dyDescent="0.3">
      <c r="C71">
        <v>2022</v>
      </c>
      <c r="D71" s="1" t="str">
        <f>WLS!H71</f>
        <v>0</v>
      </c>
      <c r="E71" s="26">
        <v>0.92125081428571431</v>
      </c>
      <c r="F71" s="26">
        <v>0.84210526315789469</v>
      </c>
      <c r="G71" s="1">
        <v>0</v>
      </c>
      <c r="H71" s="26">
        <v>28.328727629415898</v>
      </c>
    </row>
    <row r="72" spans="1:8" x14ac:dyDescent="0.3">
      <c r="A72" t="s">
        <v>30</v>
      </c>
      <c r="B72" t="s">
        <v>35</v>
      </c>
      <c r="C72">
        <v>2018</v>
      </c>
      <c r="D72" s="1" t="str">
        <f>WLS!H72</f>
        <v>0</v>
      </c>
      <c r="E72" s="26">
        <v>0.56965517918732944</v>
      </c>
      <c r="F72" s="26">
        <v>0.47691720717283476</v>
      </c>
      <c r="G72" s="1">
        <v>0</v>
      </c>
      <c r="H72" s="26">
        <v>30.529482626986692</v>
      </c>
    </row>
    <row r="73" spans="1:8" x14ac:dyDescent="0.3">
      <c r="C73">
        <v>2019</v>
      </c>
      <c r="D73" s="1" t="str">
        <f>WLS!H73</f>
        <v>1</v>
      </c>
      <c r="E73" s="26">
        <v>0.56965890397762631</v>
      </c>
      <c r="F73" s="26">
        <v>0.48616305160807782</v>
      </c>
      <c r="G73" s="1">
        <v>0</v>
      </c>
      <c r="H73" s="26">
        <v>30.639902897634443</v>
      </c>
    </row>
    <row r="74" spans="1:8" x14ac:dyDescent="0.3">
      <c r="C74">
        <v>2020</v>
      </c>
      <c r="D74" s="1" t="str">
        <f>WLS!H74</f>
        <v>0</v>
      </c>
      <c r="E74" s="26">
        <v>0.57070128632887307</v>
      </c>
      <c r="F74" s="26">
        <v>0.44589264277176011</v>
      </c>
      <c r="G74" s="1">
        <v>0</v>
      </c>
      <c r="H74" s="26">
        <v>30.747390141298187</v>
      </c>
    </row>
    <row r="75" spans="1:8" x14ac:dyDescent="0.3">
      <c r="C75">
        <v>2021</v>
      </c>
      <c r="D75" s="1" t="str">
        <f>WLS!H75</f>
        <v>1</v>
      </c>
      <c r="E75" s="26">
        <v>0.5791628130864831</v>
      </c>
      <c r="F75" s="26">
        <v>0.4122497055359246</v>
      </c>
      <c r="G75" s="1">
        <v>0</v>
      </c>
      <c r="H75" s="26">
        <v>30.876213021435614</v>
      </c>
    </row>
    <row r="76" spans="1:8" x14ac:dyDescent="0.3">
      <c r="C76">
        <v>2022</v>
      </c>
      <c r="D76" s="1" t="str">
        <f>WLS!H76</f>
        <v>1</v>
      </c>
      <c r="E76" s="26">
        <v>0.57988454133970468</v>
      </c>
      <c r="F76" s="26">
        <v>0.48136432402695645</v>
      </c>
      <c r="G76" s="1">
        <v>0</v>
      </c>
      <c r="H76" s="26">
        <v>30.935755798165427</v>
      </c>
    </row>
    <row r="77" spans="1:8" x14ac:dyDescent="0.3">
      <c r="A77" t="s">
        <v>31</v>
      </c>
      <c r="B77" t="s">
        <v>36</v>
      </c>
      <c r="C77">
        <v>2018</v>
      </c>
      <c r="D77" s="1" t="str">
        <f>WLS!H77</f>
        <v>0</v>
      </c>
      <c r="E77" s="26">
        <v>0.86650651785714283</v>
      </c>
      <c r="F77" s="26">
        <v>3.3630952380952386E-2</v>
      </c>
      <c r="G77" s="1">
        <v>0</v>
      </c>
      <c r="H77" s="26">
        <v>27.864600970289338</v>
      </c>
    </row>
    <row r="78" spans="1:8" x14ac:dyDescent="0.3">
      <c r="C78">
        <v>2019</v>
      </c>
      <c r="D78" s="1" t="str">
        <f>WLS!H78</f>
        <v>0</v>
      </c>
      <c r="E78" s="26">
        <v>0.86650651785714283</v>
      </c>
      <c r="F78" s="26">
        <v>1.2962461734693877E-2</v>
      </c>
      <c r="G78" s="1">
        <v>0</v>
      </c>
      <c r="H78" s="26">
        <v>27.526838779278513</v>
      </c>
    </row>
    <row r="79" spans="1:8" x14ac:dyDescent="0.3">
      <c r="C79">
        <v>2020</v>
      </c>
      <c r="D79" s="1" t="str">
        <f>WLS!H79</f>
        <v>1</v>
      </c>
      <c r="E79" s="26">
        <v>0.86650651785714283</v>
      </c>
      <c r="F79" s="26">
        <v>8.1250000000000007E-4</v>
      </c>
      <c r="G79" s="1">
        <v>0</v>
      </c>
      <c r="H79" s="26">
        <v>27.558344015282064</v>
      </c>
    </row>
    <row r="80" spans="1:8" x14ac:dyDescent="0.3">
      <c r="C80">
        <v>2021</v>
      </c>
      <c r="D80" s="1" t="str">
        <f>WLS!H80</f>
        <v>1</v>
      </c>
      <c r="E80" s="26">
        <v>0.86650651785714283</v>
      </c>
      <c r="F80" s="26">
        <v>3.0423940149625935E-4</v>
      </c>
      <c r="G80" s="1">
        <v>0</v>
      </c>
      <c r="H80" s="26">
        <v>27.656948932169964</v>
      </c>
    </row>
    <row r="81" spans="1:8" x14ac:dyDescent="0.3">
      <c r="C81">
        <v>2022</v>
      </c>
      <c r="D81" s="1" t="str">
        <f>WLS!H81</f>
        <v>1</v>
      </c>
      <c r="E81" s="26">
        <v>0.86650651785714283</v>
      </c>
      <c r="F81" s="26">
        <v>8.1632653061224482E-4</v>
      </c>
      <c r="G81" s="1">
        <v>0</v>
      </c>
      <c r="H81" s="26">
        <v>27.667976997054136</v>
      </c>
    </row>
    <row r="82" spans="1:8" x14ac:dyDescent="0.3">
      <c r="A82" t="s">
        <v>32</v>
      </c>
      <c r="B82" t="s">
        <v>37</v>
      </c>
      <c r="C82">
        <v>2018</v>
      </c>
      <c r="D82" s="1" t="str">
        <f>WLS!H82</f>
        <v>0</v>
      </c>
      <c r="E82" s="26">
        <v>0.56774030952380949</v>
      </c>
      <c r="F82" s="26">
        <v>0.66068597799879447</v>
      </c>
      <c r="G82" s="1">
        <v>0</v>
      </c>
      <c r="H82" s="26">
        <v>28.256244610005208</v>
      </c>
    </row>
    <row r="83" spans="1:8" x14ac:dyDescent="0.3">
      <c r="C83">
        <v>2019</v>
      </c>
      <c r="D83" s="1" t="str">
        <f>WLS!H83</f>
        <v>0</v>
      </c>
      <c r="E83" s="26">
        <v>0.56774030952380949</v>
      </c>
      <c r="F83" s="26">
        <v>0.91120322707595436</v>
      </c>
      <c r="G83" s="1">
        <v>0</v>
      </c>
      <c r="H83" s="26">
        <v>28.371394943764066</v>
      </c>
    </row>
    <row r="84" spans="1:8" x14ac:dyDescent="0.3">
      <c r="C84">
        <v>2020</v>
      </c>
      <c r="D84" s="1" t="str">
        <f>WLS!H84</f>
        <v>1</v>
      </c>
      <c r="E84" s="26">
        <v>0.56774030952380949</v>
      </c>
      <c r="F84" s="26">
        <v>1.4660343390804598</v>
      </c>
      <c r="G84" s="1">
        <v>0</v>
      </c>
      <c r="H84" s="26">
        <v>28.281255250054745</v>
      </c>
    </row>
    <row r="85" spans="1:8" x14ac:dyDescent="0.3">
      <c r="C85">
        <v>2021</v>
      </c>
      <c r="D85" s="1" t="str">
        <f>WLS!H85</f>
        <v>0</v>
      </c>
      <c r="E85" s="26">
        <v>0.56774030952380949</v>
      </c>
      <c r="F85" s="26">
        <v>1.7761126373626372</v>
      </c>
      <c r="G85" s="1">
        <v>0</v>
      </c>
      <c r="H85" s="26">
        <v>28.239992513037201</v>
      </c>
    </row>
    <row r="86" spans="1:8" x14ac:dyDescent="0.3">
      <c r="C86">
        <v>2022</v>
      </c>
      <c r="D86" s="1" t="str">
        <f>WLS!H86</f>
        <v>0</v>
      </c>
      <c r="E86" s="26">
        <v>0.56774030952380949</v>
      </c>
      <c r="F86" s="26">
        <v>0.26961709956709956</v>
      </c>
      <c r="G86" s="1">
        <v>0</v>
      </c>
      <c r="H86" s="26">
        <v>28.222291131912804</v>
      </c>
    </row>
    <row r="87" spans="1:8" x14ac:dyDescent="0.3">
      <c r="A87" t="s">
        <v>33</v>
      </c>
      <c r="B87" t="s">
        <v>38</v>
      </c>
      <c r="C87">
        <v>2018</v>
      </c>
      <c r="D87" s="1" t="str">
        <f>WLS!H87</f>
        <v>1</v>
      </c>
      <c r="E87" s="26">
        <v>0.81</v>
      </c>
      <c r="F87" s="26">
        <v>0.97889686098654705</v>
      </c>
      <c r="G87" s="1">
        <v>1</v>
      </c>
      <c r="H87" s="26">
        <v>28.83628149097942</v>
      </c>
    </row>
    <row r="88" spans="1:8" x14ac:dyDescent="0.3">
      <c r="C88">
        <v>2019</v>
      </c>
      <c r="D88" s="1" t="str">
        <f>WLS!H88</f>
        <v>1</v>
      </c>
      <c r="E88" s="26">
        <v>0.81</v>
      </c>
      <c r="F88" s="26">
        <v>0.78579251074278711</v>
      </c>
      <c r="G88" s="1">
        <v>1</v>
      </c>
      <c r="H88" s="26">
        <v>28.894271187737765</v>
      </c>
    </row>
    <row r="89" spans="1:8" x14ac:dyDescent="0.3">
      <c r="C89">
        <v>2020</v>
      </c>
      <c r="D89" s="1" t="str">
        <f>WLS!H89</f>
        <v>0</v>
      </c>
      <c r="E89" s="26">
        <v>0.81</v>
      </c>
      <c r="F89" s="26">
        <v>0.82216698534098165</v>
      </c>
      <c r="G89" s="1">
        <v>1</v>
      </c>
      <c r="H89" s="26">
        <v>28.978968542039823</v>
      </c>
    </row>
    <row r="90" spans="1:8" x14ac:dyDescent="0.3">
      <c r="C90">
        <v>2021</v>
      </c>
      <c r="D90" s="1" t="str">
        <f>WLS!H90</f>
        <v>1</v>
      </c>
      <c r="E90" s="26">
        <v>0.81594274806666667</v>
      </c>
      <c r="F90" s="26">
        <v>0.80269788710186052</v>
      </c>
      <c r="G90" s="1">
        <v>1</v>
      </c>
      <c r="H90" s="26">
        <v>29.034411012102048</v>
      </c>
    </row>
    <row r="91" spans="1:8" x14ac:dyDescent="0.3">
      <c r="C91">
        <v>2022</v>
      </c>
      <c r="D91" s="1" t="str">
        <f>WLS!H91</f>
        <v>0</v>
      </c>
      <c r="E91" s="26">
        <v>0.77594274806666663</v>
      </c>
      <c r="F91" s="26">
        <v>0.98316132536664858</v>
      </c>
      <c r="G91" s="1">
        <v>1</v>
      </c>
      <c r="H91" s="26">
        <v>29.037471473275012</v>
      </c>
    </row>
    <row r="92" spans="1:8" x14ac:dyDescent="0.3">
      <c r="A92" t="s">
        <v>47</v>
      </c>
      <c r="B92" t="s">
        <v>39</v>
      </c>
      <c r="C92">
        <v>2018</v>
      </c>
      <c r="D92" s="1" t="str">
        <f>WLS!H92</f>
        <v>0</v>
      </c>
      <c r="E92" s="26">
        <v>0.85233851511111114</v>
      </c>
      <c r="F92" s="26">
        <v>0.35087719298245612</v>
      </c>
      <c r="G92" s="1">
        <v>1</v>
      </c>
      <c r="H92" s="26">
        <v>29.694076009398074</v>
      </c>
    </row>
    <row r="93" spans="1:8" x14ac:dyDescent="0.3">
      <c r="C93">
        <v>2019</v>
      </c>
      <c r="D93" s="1" t="str">
        <f>WLS!H93</f>
        <v>1</v>
      </c>
      <c r="E93" s="26">
        <v>0.80440520400000004</v>
      </c>
      <c r="F93" s="26">
        <v>0.32520325203252032</v>
      </c>
      <c r="G93" s="1">
        <v>1</v>
      </c>
      <c r="H93" s="26">
        <v>29.756005839453298</v>
      </c>
    </row>
    <row r="94" spans="1:8" x14ac:dyDescent="0.3">
      <c r="C94">
        <v>2020</v>
      </c>
      <c r="D94" s="1" t="str">
        <f>WLS!H94</f>
        <v>1</v>
      </c>
      <c r="E94" s="26">
        <v>0.81648035955555553</v>
      </c>
      <c r="F94" s="26">
        <v>0.2857142857142857</v>
      </c>
      <c r="G94" s="1">
        <v>1</v>
      </c>
      <c r="H94" s="26">
        <v>29.839807215371188</v>
      </c>
    </row>
    <row r="95" spans="1:8" x14ac:dyDescent="0.3">
      <c r="C95">
        <v>2021</v>
      </c>
      <c r="D95" s="1" t="str">
        <f>WLS!H95</f>
        <v>1</v>
      </c>
      <c r="E95" s="26">
        <v>0.82148061927273508</v>
      </c>
      <c r="F95" s="26">
        <v>0.43644133157795212</v>
      </c>
      <c r="G95" s="1">
        <v>1</v>
      </c>
      <c r="H95" s="26">
        <v>29.897390947799913</v>
      </c>
    </row>
    <row r="96" spans="1:8" x14ac:dyDescent="0.3">
      <c r="C96">
        <v>2022</v>
      </c>
      <c r="D96" s="1" t="str">
        <f>WLS!H96</f>
        <v>0</v>
      </c>
      <c r="E96" s="26">
        <v>0.83675034701154982</v>
      </c>
      <c r="F96" s="26">
        <v>0.33783783783783783</v>
      </c>
      <c r="G96" s="1">
        <v>1</v>
      </c>
      <c r="H96" s="26">
        <v>30.058384637808633</v>
      </c>
    </row>
    <row r="97" spans="1:8" x14ac:dyDescent="0.3">
      <c r="A97" t="s">
        <v>41</v>
      </c>
      <c r="B97" t="s">
        <v>42</v>
      </c>
      <c r="C97">
        <v>2018</v>
      </c>
      <c r="D97" s="1" t="str">
        <f>WLS!H97</f>
        <v>0</v>
      </c>
      <c r="E97" s="26">
        <v>0.84991841415465263</v>
      </c>
      <c r="F97" s="26">
        <v>0.76890756302521013</v>
      </c>
      <c r="G97" s="1">
        <v>0</v>
      </c>
      <c r="H97" s="26">
        <v>30.642964722854312</v>
      </c>
    </row>
    <row r="98" spans="1:8" x14ac:dyDescent="0.3">
      <c r="C98">
        <v>2019</v>
      </c>
      <c r="D98" s="1" t="str">
        <f>WLS!H98</f>
        <v>0</v>
      </c>
      <c r="E98" s="26">
        <v>0.84991841415465263</v>
      </c>
      <c r="F98" s="26">
        <v>1.2432541147796639</v>
      </c>
      <c r="G98" s="1">
        <v>0</v>
      </c>
      <c r="H98" s="26">
        <v>30.658705974823246</v>
      </c>
    </row>
    <row r="99" spans="1:8" x14ac:dyDescent="0.3">
      <c r="C99">
        <v>2020</v>
      </c>
      <c r="D99" s="1" t="str">
        <f>WLS!H99</f>
        <v>0</v>
      </c>
      <c r="E99" s="26">
        <v>0.84991841415465263</v>
      </c>
      <c r="F99" s="26">
        <v>1.0319148936170213</v>
      </c>
      <c r="G99" s="1">
        <v>0</v>
      </c>
      <c r="H99" s="26">
        <v>30.653133942553168</v>
      </c>
    </row>
    <row r="100" spans="1:8" x14ac:dyDescent="0.3">
      <c r="C100">
        <v>2021</v>
      </c>
      <c r="D100" s="1" t="str">
        <f>WLS!H100</f>
        <v>0</v>
      </c>
      <c r="E100" s="26">
        <v>0.90234305373525558</v>
      </c>
      <c r="F100" s="26">
        <v>1.0993377483443709</v>
      </c>
      <c r="G100" s="1">
        <v>0</v>
      </c>
      <c r="H100" s="26">
        <v>30.579060553028768</v>
      </c>
    </row>
    <row r="101" spans="1:8" x14ac:dyDescent="0.3">
      <c r="C101">
        <v>2022</v>
      </c>
      <c r="D101" s="1" t="str">
        <f>WLS!H101</f>
        <v>1</v>
      </c>
      <c r="E101" s="26">
        <v>0.90234305373525558</v>
      </c>
      <c r="F101" s="26">
        <v>1.0851063829787233</v>
      </c>
      <c r="G101" s="1">
        <v>0</v>
      </c>
      <c r="H101" s="26">
        <v>30.538911522276813</v>
      </c>
    </row>
    <row r="102" spans="1:8" x14ac:dyDescent="0.3">
      <c r="A102" t="s">
        <v>45</v>
      </c>
      <c r="B102" t="s">
        <v>46</v>
      </c>
      <c r="C102">
        <v>2018</v>
      </c>
      <c r="D102" s="1" t="str">
        <f>WLS!H102</f>
        <v>1</v>
      </c>
      <c r="E102" s="26">
        <v>0.747428125</v>
      </c>
      <c r="F102" s="26">
        <v>0.37009622501850481</v>
      </c>
      <c r="G102" s="1">
        <v>0</v>
      </c>
      <c r="H102" s="26">
        <v>27.617731890412035</v>
      </c>
    </row>
    <row r="103" spans="1:8" x14ac:dyDescent="0.3">
      <c r="C103">
        <v>2019</v>
      </c>
      <c r="D103" s="1" t="str">
        <f>WLS!H103</f>
        <v>1</v>
      </c>
      <c r="E103" s="26">
        <v>0.747428125</v>
      </c>
      <c r="F103" s="26">
        <v>0.30959752321981426</v>
      </c>
      <c r="G103" s="1">
        <v>0</v>
      </c>
      <c r="H103" s="26">
        <v>27.592306429953357</v>
      </c>
    </row>
    <row r="104" spans="1:8" x14ac:dyDescent="0.3">
      <c r="C104">
        <v>2020</v>
      </c>
      <c r="D104" s="1" t="str">
        <f>WLS!H104</f>
        <v>1</v>
      </c>
      <c r="E104" s="26">
        <v>0.747428125</v>
      </c>
      <c r="F104" s="26">
        <v>6.3291139240506329</v>
      </c>
      <c r="G104" s="1">
        <v>0</v>
      </c>
      <c r="H104" s="26">
        <v>27.695683187330658</v>
      </c>
    </row>
    <row r="105" spans="1:8" x14ac:dyDescent="0.3">
      <c r="C105">
        <v>2021</v>
      </c>
      <c r="D105" s="1" t="str">
        <f>WLS!H105</f>
        <v>1</v>
      </c>
      <c r="E105" s="26">
        <v>0.747428125</v>
      </c>
      <c r="F105" s="26">
        <v>2.6618929016189292E-2</v>
      </c>
      <c r="G105" s="1">
        <v>0</v>
      </c>
      <c r="H105" s="26">
        <v>27.695683187330658</v>
      </c>
    </row>
    <row r="106" spans="1:8" x14ac:dyDescent="0.3">
      <c r="C106">
        <v>2022</v>
      </c>
      <c r="D106" s="1" t="str">
        <f>WLS!H106</f>
        <v>0</v>
      </c>
      <c r="E106" s="26">
        <v>0.747428125</v>
      </c>
      <c r="F106" s="26">
        <v>1.096153846153846</v>
      </c>
      <c r="G106" s="1">
        <v>0</v>
      </c>
      <c r="H106" s="26">
        <v>27.72146117344375</v>
      </c>
    </row>
  </sheetData>
  <autoFilter ref="A1:H106" xr:uid="{896E07FC-36B3-4815-A599-E4361D2B8A97}"/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WLS</vt:lpstr>
      <vt:lpstr>KI</vt:lpstr>
      <vt:lpstr>KD</vt:lpstr>
      <vt:lpstr>UP</vt:lpstr>
      <vt:lpstr>IS</vt:lpstr>
      <vt:lpstr>TABULASI 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2024-07-27T15:23:11Z</dcterms:created>
  <dcterms:modified xsi:type="dcterms:W3CDTF">2024-12-14T11:27:07Z</dcterms:modified>
</cp:coreProperties>
</file>